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2"/>
  </bookViews>
  <sheets>
    <sheet name="Címrend 1.sz" sheetId="1" r:id="rId1"/>
    <sheet name="Pénzforgalmi tábla 2.sz" sheetId="2" r:id="rId2"/>
    <sheet name="Mérleg tagolása 3.sz." sheetId="3" r:id="rId3"/>
    <sheet name="2016_Önkormányzati 4.sz" sheetId="4" r:id="rId4"/>
    <sheet name="2013.Hivatali 4.sz" sheetId="5" state="hidden" r:id="rId5"/>
    <sheet name="Gördülő 5.sz" sheetId="6" r:id="rId6"/>
    <sheet name="2016_likviditási tábla 6.sz" sheetId="7" r:id="rId7"/>
  </sheets>
  <definedNames>
    <definedName name="_xlnm.Print_Area" localSheetId="4">'2013.Hivatali 4.sz'!$A$2:$H$142</definedName>
    <definedName name="_xlnm.Print_Area" localSheetId="6">'2016_likviditási tábla 6.sz'!$A$1:$Q$147</definedName>
    <definedName name="_xlnm.Print_Area" localSheetId="3">'2016_Önkormányzati 4.sz'!$A$1:$L$217</definedName>
  </definedNames>
  <calcPr fullCalcOnLoad="1"/>
</workbook>
</file>

<file path=xl/sharedStrings.xml><?xml version="1.0" encoding="utf-8"?>
<sst xmlns="http://schemas.openxmlformats.org/spreadsheetml/2006/main" count="924" uniqueCount="312">
  <si>
    <t>Tervezett</t>
  </si>
  <si>
    <t>Szakfeladatok</t>
  </si>
  <si>
    <t>Önk . Ig</t>
  </si>
  <si>
    <t>Község. Gazd.</t>
  </si>
  <si>
    <t>Temetői felad.</t>
  </si>
  <si>
    <t>Közvilágitás</t>
  </si>
  <si>
    <t>Feladatra nem terv.</t>
  </si>
  <si>
    <t>Védőnő</t>
  </si>
  <si>
    <t>Szoc. és gyerm.</t>
  </si>
  <si>
    <t>Pénzbeni ellátás</t>
  </si>
  <si>
    <t>Összes bevétel</t>
  </si>
  <si>
    <t>Összes kiadás</t>
  </si>
  <si>
    <t>Költségvetési bevétel</t>
  </si>
  <si>
    <t>Összesen</t>
  </si>
  <si>
    <t>Átvett pénzeszközök</t>
  </si>
  <si>
    <t>TB bevétel védőnő</t>
  </si>
  <si>
    <t xml:space="preserve">Összesen </t>
  </si>
  <si>
    <t>Adók</t>
  </si>
  <si>
    <t>Építmény</t>
  </si>
  <si>
    <t>Telekadó</t>
  </si>
  <si>
    <t>Iparűzési adó</t>
  </si>
  <si>
    <t>Pótlékok</t>
  </si>
  <si>
    <t>Bírságok</t>
  </si>
  <si>
    <t>Hitelek és kamatok</t>
  </si>
  <si>
    <t xml:space="preserve">Kamat bevétel </t>
  </si>
  <si>
    <t>Egyéb sajátos bevétel</t>
  </si>
  <si>
    <t>Előző évi pénzmaradvány igénybevétele</t>
  </si>
  <si>
    <t>Pénztár</t>
  </si>
  <si>
    <t>Személyi kiadások összesen</t>
  </si>
  <si>
    <t>Rendszeres személyi juttatások</t>
  </si>
  <si>
    <t>Nem rendszeres személyi juttatások</t>
  </si>
  <si>
    <t>Köztisztviselők egyéb ktg térítése(9Ft,)munkábajárás</t>
  </si>
  <si>
    <t>Állományba nem tartozók személyi juttatásai</t>
  </si>
  <si>
    <t>Bérjárulékok</t>
  </si>
  <si>
    <t xml:space="preserve">   </t>
  </si>
  <si>
    <t>Dologi kiadások és egyéb folyó kiadások</t>
  </si>
  <si>
    <t>Irodaszer, nyomtatvány</t>
  </si>
  <si>
    <t>Könyv, CD</t>
  </si>
  <si>
    <t>Folyóirat</t>
  </si>
  <si>
    <t>Szakmai anyagok,tulajdoni lap,pecsét,térképmásolat,</t>
  </si>
  <si>
    <t>Kisértékű tárgyi eszköz</t>
  </si>
  <si>
    <t>Anyag beszerzés</t>
  </si>
  <si>
    <t>Szolgáltatások</t>
  </si>
  <si>
    <t>Telefon</t>
  </si>
  <si>
    <t>Karbantartásgépek.szgép,fax</t>
  </si>
  <si>
    <t>Posta ktg</t>
  </si>
  <si>
    <t>Hulladékgazdálkodás</t>
  </si>
  <si>
    <t>Hóeltakarítás, síkosságmentesítés</t>
  </si>
  <si>
    <t>Pénzügyi szolgáltatások</t>
  </si>
  <si>
    <t>Különféle dologi kiadás</t>
  </si>
  <si>
    <t>Felszámolt Áfa</t>
  </si>
  <si>
    <t>Reklám, reprezentáció</t>
  </si>
  <si>
    <t>Egyéb folyó kiadások</t>
  </si>
  <si>
    <t>Felhalmozás</t>
  </si>
  <si>
    <t>Felszámított Áfa</t>
  </si>
  <si>
    <t>Pénzeszköz átadás, szociális kiadások</t>
  </si>
  <si>
    <t>Tartalék</t>
  </si>
  <si>
    <t>Létszámkeret</t>
  </si>
  <si>
    <t>Személyi juttatások</t>
  </si>
  <si>
    <t>Munkaadókat terhelő járulékok</t>
  </si>
  <si>
    <t>Megnevezés</t>
  </si>
  <si>
    <t>Intézményi működési bevételek</t>
  </si>
  <si>
    <t>Működési célú előző évi pénzmaradvány igénybevétele</t>
  </si>
  <si>
    <t>Működési célú bevételek összesen</t>
  </si>
  <si>
    <t>Felhalmozási és tőke jellegű bevételek (hitel, pályázati tám., ingatlan eladás)</t>
  </si>
  <si>
    <t>Felhalmozási bevétele</t>
  </si>
  <si>
    <t>Felhalmozási célú bevételek összesen</t>
  </si>
  <si>
    <t>Önkormányzat bevételei összesen</t>
  </si>
  <si>
    <t>Dologi kiadások</t>
  </si>
  <si>
    <t>Támogatásértékű működési kiadás</t>
  </si>
  <si>
    <t>Ellátottak pénzbeli juttatása</t>
  </si>
  <si>
    <t>Működési célú kiadások összesen</t>
  </si>
  <si>
    <t>Felhalmozási kiadások  ÁFA-val</t>
  </si>
  <si>
    <t>Felhalmozási célú kiadások összesen</t>
  </si>
  <si>
    <t>Önkormányzat kiadásai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</si>
  <si>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</si>
  <si>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</si>
  <si>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</si>
  <si>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</si>
  <si>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</si>
  <si>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</si>
  <si>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</si>
  <si>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</si>
  <si>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</si>
  <si>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</si>
  <si>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</si>
  <si>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</si>
  <si>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szeptember</t>
  </si>
  <si>
    <t>Alapilletmény</t>
  </si>
  <si>
    <t xml:space="preserve">Köztisztviselők  Cafetéria </t>
  </si>
  <si>
    <t>Jutalom</t>
  </si>
  <si>
    <t>Külterület 1fő</t>
  </si>
  <si>
    <t>(eFt)</t>
  </si>
  <si>
    <t>% az előző évi előirányzathoz viszonyítva</t>
  </si>
  <si>
    <t xml:space="preserve">     2.1 Illetékek</t>
  </si>
  <si>
    <t xml:space="preserve">     2.2 Helyi adók</t>
  </si>
  <si>
    <t xml:space="preserve">     2.3. Átengedett közp. adók</t>
  </si>
  <si>
    <t xml:space="preserve">     2.4. Bírságok, pótl. és egyéb saj. bev.</t>
  </si>
  <si>
    <t>1. Költségvetési támogatás</t>
  </si>
  <si>
    <t>1. Tárgyi eszköz, immateriális javak ért.</t>
  </si>
  <si>
    <t>1. Támogatás értékű bevétel</t>
  </si>
  <si>
    <t>1. Előző évi pénzmaradvány</t>
  </si>
  <si>
    <t>BEVÉTELEK ÖSSZESEN</t>
  </si>
  <si>
    <t>1. Személyi juttatások</t>
  </si>
  <si>
    <t>2. Munkaadót terhelő járulék</t>
  </si>
  <si>
    <t>5. Támogatás értékű kiadás</t>
  </si>
  <si>
    <t>KIADÁSOK ÖSSZESEN</t>
  </si>
  <si>
    <t>Önkorm.bevételei</t>
  </si>
  <si>
    <t>Önkorm.kiadásai</t>
  </si>
  <si>
    <t>Közvilágítás és karbantartása</t>
  </si>
  <si>
    <t>Bérleti díj .Fénymásoló</t>
  </si>
  <si>
    <t xml:space="preserve">Önkormányzat sajátos </t>
  </si>
  <si>
    <t>Hosszú lejáratú hitel évi törlesztő részlete</t>
  </si>
  <si>
    <t>6. Felhalmozási kiadások</t>
  </si>
  <si>
    <t>7. Általános tartalék</t>
  </si>
  <si>
    <t>Önkormányzati pénzeszköz átvétel</t>
  </si>
  <si>
    <t>Szoc adó</t>
  </si>
  <si>
    <t>Cím száma neve:</t>
  </si>
  <si>
    <t>Bevételek</t>
  </si>
  <si>
    <t>Kiadások</t>
  </si>
  <si>
    <t>Működési bevételek</t>
  </si>
  <si>
    <t>Költségvetésből származó bevételek</t>
  </si>
  <si>
    <t>Helyi adók, gépjárműadó</t>
  </si>
  <si>
    <t>Felhalmozási kiadások</t>
  </si>
  <si>
    <t>I. Remeteszőlős Község Önkormányzata</t>
  </si>
  <si>
    <t xml:space="preserve"> </t>
  </si>
  <si>
    <t>Alszáma és neve:</t>
  </si>
  <si>
    <t>Köztisztviselő</t>
  </si>
  <si>
    <t>eFt</t>
  </si>
  <si>
    <t>Illetménykiegészítés</t>
  </si>
  <si>
    <t>Anyag  beszerzés</t>
  </si>
  <si>
    <t>Készletbeszerzés</t>
  </si>
  <si>
    <t>Internet, tárhely telefon</t>
  </si>
  <si>
    <t xml:space="preserve">Egyéb információhordozó jogtár </t>
  </si>
  <si>
    <t>Egyéb kommunkikáció iktató program KÖH.rendszerg.</t>
  </si>
  <si>
    <t>Közüzemi díj (áram, víz, csatorna)</t>
  </si>
  <si>
    <t>Munkáltatói szja</t>
  </si>
  <si>
    <t xml:space="preserve">Védőnő alapilletménye </t>
  </si>
  <si>
    <t>Szoc adó 27%</t>
  </si>
  <si>
    <t>Közös Önk.Hivatal Adós 27%</t>
  </si>
  <si>
    <t>KÖH Munkáltatói szja</t>
  </si>
  <si>
    <t>Egyéb dologi  oktatás</t>
  </si>
  <si>
    <t>3+KÖH adós</t>
  </si>
  <si>
    <t>Tiszteletdíjasok ktg.tér.</t>
  </si>
  <si>
    <t>Pénzbeli szociális ellátások</t>
  </si>
  <si>
    <t>Települési önk.müködésének támogatása</t>
  </si>
  <si>
    <t>Települési önk.kultúrális feladatok támogatása</t>
  </si>
  <si>
    <t>Gépjármű adó 40%</t>
  </si>
  <si>
    <t>Normatíva</t>
  </si>
  <si>
    <t>Intézményi áram,</t>
  </si>
  <si>
    <t>Víz-csatorna díj</t>
  </si>
  <si>
    <t>1 fő polgármester</t>
  </si>
  <si>
    <t xml:space="preserve">Kamat bevételek </t>
  </si>
  <si>
    <t xml:space="preserve">    1.1. Általános támogatás összesen</t>
  </si>
  <si>
    <t xml:space="preserve">    1.2. Egyéb kötelező feladatok </t>
  </si>
  <si>
    <t xml:space="preserve">    1.4. Könyvtári és közművelődési feladatok </t>
  </si>
  <si>
    <t>Egyéb sajátosfelhalmozási bevételek</t>
  </si>
  <si>
    <t>OEP támogatás</t>
  </si>
  <si>
    <t>1.Remeteszőlős Község Önkormányzata</t>
  </si>
  <si>
    <t>2.Budajenői Közös Önkormányzati Hivatal</t>
  </si>
  <si>
    <t>Eltérítés</t>
  </si>
  <si>
    <t xml:space="preserve">Dologi kiadások </t>
  </si>
  <si>
    <t>Tartalékot módosító további tételek</t>
  </si>
  <si>
    <t>Közterületfoglalási díjak</t>
  </si>
  <si>
    <t>Kárelhárítási alap</t>
  </si>
  <si>
    <t>4. Szoc. segély</t>
  </si>
  <si>
    <t>9. Tám.értékű pénzeszköz átadás KÖH-nek</t>
  </si>
  <si>
    <t>Tám.értékű pénzeszköz átadás KÖH-nek</t>
  </si>
  <si>
    <t>Tám. értékű pénzeszköz átadás KÖH-nek</t>
  </si>
  <si>
    <t>2016.év (eFt)</t>
  </si>
  <si>
    <t xml:space="preserve">Tartalék </t>
  </si>
  <si>
    <t>Vénusz utcai útrekonstrukció</t>
  </si>
  <si>
    <t xml:space="preserve">Központi költségvetés </t>
  </si>
  <si>
    <t xml:space="preserve">Pótlékok,bírság </t>
  </si>
  <si>
    <t>Behajtás</t>
  </si>
  <si>
    <t>Egyéb működési bevétel</t>
  </si>
  <si>
    <t>Útalap lakossági befizetések, LTP</t>
  </si>
  <si>
    <t>Közterületfoglalási díj</t>
  </si>
  <si>
    <t>Útalap,lakossági befizetés,LTP</t>
  </si>
  <si>
    <t>Rendszeres személyi juttatások Közalkalmazotti</t>
  </si>
  <si>
    <t>Élelmiszer,  gyógyszerek,K311</t>
  </si>
  <si>
    <t>Hajtó és kenőanyag K312/</t>
  </si>
  <si>
    <t>Készletek311 szakmai anyagok312 üzemeltetési anyagok</t>
  </si>
  <si>
    <t>Távközlési díjak Telefon internet K322/750eft</t>
  </si>
  <si>
    <t>Közüzemi díjak K331</t>
  </si>
  <si>
    <t>Eszköz bérleti díjaK333</t>
  </si>
  <si>
    <t>Szakmai tevékenységet segtő szolgáltatásokK336</t>
  </si>
  <si>
    <t>Egyéb szolgáltatás K 337</t>
  </si>
  <si>
    <t>Számlázott szellemi tevékenység</t>
  </si>
  <si>
    <t>Reklám,K342</t>
  </si>
  <si>
    <t>Kiküldetés ,K341</t>
  </si>
  <si>
    <r>
      <t xml:space="preserve">Különféle befizetések és egyéb dologi kiadások </t>
    </r>
    <r>
      <rPr>
        <b/>
        <sz val="10"/>
        <color indexed="10"/>
        <rFont val="Arial CE"/>
        <family val="0"/>
      </rPr>
      <t>K35</t>
    </r>
  </si>
  <si>
    <r>
      <t>Kiküldetés ,reklám és propaganda</t>
    </r>
    <r>
      <rPr>
        <b/>
        <sz val="10"/>
        <color indexed="10"/>
        <rFont val="Arial CE"/>
        <family val="0"/>
      </rPr>
      <t xml:space="preserve"> K34</t>
    </r>
  </si>
  <si>
    <r>
      <t xml:space="preserve">Készletek </t>
    </r>
    <r>
      <rPr>
        <b/>
        <sz val="10"/>
        <color indexed="10"/>
        <rFont val="Arial CE"/>
        <family val="0"/>
      </rPr>
      <t>K31</t>
    </r>
  </si>
  <si>
    <t>Felszámolt Áfa K352</t>
  </si>
  <si>
    <t>Különféle befizetésekhatár szja tagdíjak K355</t>
  </si>
  <si>
    <t>Egyéb dologi kiadásaiK355</t>
  </si>
  <si>
    <t>Ellátottak pénzbeli juttatásaK4</t>
  </si>
  <si>
    <t>Egyéb nem intézményi ellát.hajléktalan,közgyógyK48</t>
  </si>
  <si>
    <r>
      <t>Ellátottak pénzbeli juttatása</t>
    </r>
    <r>
      <rPr>
        <b/>
        <sz val="10"/>
        <color indexed="10"/>
        <rFont val="Arial CE"/>
        <family val="0"/>
      </rPr>
      <t>K4</t>
    </r>
  </si>
  <si>
    <t>K3</t>
  </si>
  <si>
    <t>Temetői feladatok biztosítása.K506</t>
  </si>
  <si>
    <t>Közművelés feladatok.K506</t>
  </si>
  <si>
    <t>KMB lakhatási tám..K506</t>
  </si>
  <si>
    <r>
      <t>Szabad tartalék</t>
    </r>
    <r>
      <rPr>
        <b/>
        <sz val="10"/>
        <color indexed="10"/>
        <rFont val="Arial CE"/>
        <family val="0"/>
      </rPr>
      <t>K512</t>
    </r>
  </si>
  <si>
    <t>K5</t>
  </si>
  <si>
    <r>
      <t>Összesen</t>
    </r>
    <r>
      <rPr>
        <b/>
        <sz val="10"/>
        <color indexed="10"/>
        <rFont val="Arial CE"/>
        <family val="0"/>
      </rPr>
      <t>K1101</t>
    </r>
  </si>
  <si>
    <t>K12</t>
  </si>
  <si>
    <r>
      <t>K2</t>
    </r>
    <r>
      <rPr>
        <sz val="10"/>
        <rFont val="Arial CE"/>
        <family val="2"/>
      </rPr>
      <t>Összesen</t>
    </r>
  </si>
  <si>
    <t>K1=12000440</t>
  </si>
  <si>
    <t>K2=2226145</t>
  </si>
  <si>
    <t>Közalkalmazott önk.egészségbizt. 1076</t>
  </si>
  <si>
    <t>Közalkalmazott közlekedési ktg.térítés, 109</t>
  </si>
  <si>
    <t>Közalkalmazott telefon támogatása 110</t>
  </si>
  <si>
    <t>Ef járulékai</t>
  </si>
  <si>
    <t>Települési önk.müködésének támogatása B111</t>
  </si>
  <si>
    <t>Települési önk.könyvtári és kultúrális fel. támogatása</t>
  </si>
  <si>
    <t xml:space="preserve">Tiszteletdíjasok </t>
  </si>
  <si>
    <t xml:space="preserve">Tiszteletdíj </t>
  </si>
  <si>
    <t xml:space="preserve">Alkalmi takarítás </t>
  </si>
  <si>
    <t xml:space="preserve">Alkalmi munkavállalók egyéb </t>
  </si>
  <si>
    <t>Cafeteria</t>
  </si>
  <si>
    <t>BKK. Támogatása</t>
  </si>
  <si>
    <t>K56</t>
  </si>
  <si>
    <t>Bevételek várható alakulása  2016. 2017. 2018. években</t>
  </si>
  <si>
    <t>2017.év (eFt)</t>
  </si>
  <si>
    <t>2018.év (eFt)</t>
  </si>
  <si>
    <t>2015. évi eredeti előirányzat</t>
  </si>
  <si>
    <t>2016. évi eredeti előirányzat</t>
  </si>
  <si>
    <t>Települési önk.szoc. feladatinaik támogatása B113</t>
  </si>
  <si>
    <t>Közalkalmazott jubileumi jutalom</t>
  </si>
  <si>
    <t>Eho,Szja</t>
  </si>
  <si>
    <t>Ünnepek anyag költségei</t>
  </si>
  <si>
    <t>Falunap szolgáltatás kiadásai</t>
  </si>
  <si>
    <t>Önkormányzati saját hatáskörű adott ellátása K48</t>
  </si>
  <si>
    <t>Önkormányzati saját hatás.gyermekvédelmi ellátása K48</t>
  </si>
  <si>
    <t>egyéb pénzbeli és természetbeni gyermekvédelmi tám.</t>
  </si>
  <si>
    <t>Családi támogatások</t>
  </si>
  <si>
    <t>Gyermekvédelem, családsegítési feladatok, HÍD fenntart.</t>
  </si>
  <si>
    <t>Szoc.járási központ támogatása 42</t>
  </si>
  <si>
    <t>Híd felújítása</t>
  </si>
  <si>
    <t xml:space="preserve">FAÖT </t>
  </si>
  <si>
    <t>Egyéb Nonprofit szerv.tám.( Remete-csemete,Sólymok,</t>
  </si>
  <si>
    <t>KÖH Budajenő pénzeszköz átadás.K506</t>
  </si>
  <si>
    <t xml:space="preserve">Köznevelési kiadások Óvodai nevelés </t>
  </si>
  <si>
    <t>1fő védőnő</t>
  </si>
  <si>
    <r>
      <t>Szakmai tevékenységet segítő szolgáltatások</t>
    </r>
    <r>
      <rPr>
        <b/>
        <sz val="10"/>
        <color indexed="10"/>
        <rFont val="Arial CE"/>
        <family val="0"/>
      </rPr>
      <t xml:space="preserve"> K5</t>
    </r>
  </si>
  <si>
    <t>Utca névadó tábla ,Kneipp ösvény,bitonságos játszótér kialakítása</t>
  </si>
  <si>
    <t>Tárgyi eszköz beszerzés,kamera sz.gép, terület karban. Autó vízmelegítő</t>
  </si>
  <si>
    <t>Pénzügyi szolgáltatások bank biztosító</t>
  </si>
  <si>
    <t>K321 web és védőnői szoftver,kataszter,szgép,fénym,fömi</t>
  </si>
  <si>
    <t>Üzemeltetési anyagok falu312</t>
  </si>
  <si>
    <t>Orvosi rendelő, OMSZ  K506 244800</t>
  </si>
  <si>
    <t>Karbantartás kisjavítások gépek K334</t>
  </si>
  <si>
    <t>Útak híd karbantartás</t>
  </si>
  <si>
    <t xml:space="preserve"> települési munkálatok</t>
  </si>
  <si>
    <t xml:space="preserve">Központi költségvetés működési támogatása </t>
  </si>
  <si>
    <t>Egyéb működési célú bevétel TB.</t>
  </si>
  <si>
    <t>Termékek szolgáltatások adói</t>
  </si>
  <si>
    <t>Külső személyi juttatások</t>
  </si>
  <si>
    <r>
      <t xml:space="preserve">Informatikai és Kommunikációs szolgáltatások </t>
    </r>
    <r>
      <rPr>
        <b/>
        <sz val="10"/>
        <color indexed="10"/>
        <rFont val="Arial CE"/>
        <family val="0"/>
      </rPr>
      <t>K32</t>
    </r>
  </si>
  <si>
    <r>
      <t xml:space="preserve">Szolgáltatási kiadások </t>
    </r>
    <r>
      <rPr>
        <b/>
        <sz val="10"/>
        <color indexed="10"/>
        <rFont val="Arial CE"/>
        <family val="0"/>
      </rPr>
      <t>K33</t>
    </r>
  </si>
  <si>
    <t>Hettyen támogatás</t>
  </si>
  <si>
    <t>Település rendezési terv ,HÉSZ</t>
  </si>
  <si>
    <t>Támogatás ( KT döntés alapján)</t>
  </si>
  <si>
    <r>
      <t>Készenléti</t>
    </r>
    <r>
      <rPr>
        <sz val="10"/>
        <color indexed="10"/>
        <rFont val="Arial CE"/>
        <family val="2"/>
      </rPr>
      <t xml:space="preserve"> szolgálat</t>
    </r>
  </si>
  <si>
    <t xml:space="preserve">Útépítési keret </t>
  </si>
  <si>
    <t>Államháztartáson belüli  megelőlegezések</t>
  </si>
  <si>
    <t>Bank záró készlete</t>
  </si>
  <si>
    <t>Normatíva előleg a tartalék összegéből 620 856,-Ft</t>
  </si>
  <si>
    <t>Szabad tartalék és áh. Előleg</t>
  </si>
  <si>
    <t xml:space="preserve">bank és áh.előleg </t>
  </si>
  <si>
    <t>Külső személyi személyi juttatások</t>
  </si>
  <si>
    <t>Önkormányzat szolgáltatási kiadásai</t>
  </si>
  <si>
    <t>Különféle befizetések egyéb dologi kiadás</t>
  </si>
  <si>
    <t>Egyéb működési célú kiadások</t>
  </si>
  <si>
    <t>Ellátottak juttatásai</t>
  </si>
  <si>
    <t>Önkormányzat felújítási és beruházási kiad.</t>
  </si>
  <si>
    <t>Különféle befizetések kiküldetés,reklám</t>
  </si>
  <si>
    <t xml:space="preserve">Önkormányzati családi támogatások </t>
  </si>
  <si>
    <t>Önkormányzat áh.belül és kívül</t>
  </si>
  <si>
    <t>Szabad tartalék</t>
  </si>
  <si>
    <t>Lakossági befizetések</t>
  </si>
  <si>
    <t>Személyi kiadások és bérjárulékok összesen</t>
  </si>
  <si>
    <t>2016. évi költségvetés</t>
  </si>
  <si>
    <t>8. Normatív előleg</t>
  </si>
  <si>
    <t>3. Működési bevételek</t>
  </si>
  <si>
    <t xml:space="preserve">2. Önkormányzat felhalmozási célú támogatások </t>
  </si>
  <si>
    <t>Költségvetési Bevételek</t>
  </si>
  <si>
    <t>II. Működési célú támogatások</t>
  </si>
  <si>
    <t>III. Felhalmozási célú támogatások</t>
  </si>
  <si>
    <t>I. Önkormányzat közhatalmi  bevétele</t>
  </si>
  <si>
    <t>IV. Működési bevételek</t>
  </si>
  <si>
    <t>2. Működési célú támogatások bevétele</t>
  </si>
  <si>
    <r>
      <t>V.</t>
    </r>
    <r>
      <rPr>
        <b/>
        <i/>
        <sz val="9"/>
        <rFont val="Arial"/>
        <family val="2"/>
      </rPr>
      <t>Működési bevételek</t>
    </r>
  </si>
  <si>
    <t>VI. Működési célú és felhalmozási bevételek</t>
  </si>
  <si>
    <t>2. Felhalmozási célú átvett pénzeszközök</t>
  </si>
  <si>
    <t xml:space="preserve">    1.3. Települési önk. szoc.feladata.i ellátása</t>
  </si>
  <si>
    <t>VII. Előző évi költségvetési maradvány</t>
  </si>
  <si>
    <t>Államháztartási normatív előleg</t>
  </si>
  <si>
    <t>Pénzmaradvány ,Áh.előleg</t>
  </si>
  <si>
    <t>Tartalék,Áh előleg</t>
  </si>
  <si>
    <t>1. Egyéb működési bevételek</t>
  </si>
  <si>
    <t>Egyéb működési célú bevételek</t>
  </si>
  <si>
    <t>Támogatási bevétel</t>
  </si>
  <si>
    <t>3. Dologi kiadások</t>
  </si>
  <si>
    <t>Szakmai tevékenységet segítő szolgáltatások</t>
  </si>
  <si>
    <t xml:space="preserve"> 2.  OEP-től átvett pénzeszköz</t>
  </si>
  <si>
    <t>Működési bevétel</t>
  </si>
  <si>
    <t>Önkormányzat működési célú támogatás bevétele</t>
  </si>
  <si>
    <t>Önkormányzatok sajátos működési bevétele</t>
  </si>
  <si>
    <t>Kiadások várható alakulása 2016.2017.2018. években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</si>
</sst>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  <numFmt numFmtId="165" formatCode="#,##0\ [$Ft-40E];\-#,##0\ [$Ft-40E]"/>
    <numFmt numFmtId="166" formatCode="#,##0,&quot;Ft&quot;;[Red]\-#,##0,&quot;Ft&quot;"/>
    <numFmt numFmtId="167" formatCode="mmm\ d/"/>
    <numFmt numFmtId="168" formatCode="#,##0_ ;[Red]\-#,##0\ "/>
    <numFmt numFmtId="169" formatCode="#,##0;[Red]#,##0"/>
    <numFmt numFmtId="170" formatCode="#,##0\ [$Ft-40E];[Red]#,##0\ [$Ft-40E]"/>
    <numFmt numFmtId="171" formatCode="#,##0\ _F_t;[Red]#,##0\ _F_t"/>
  </numFmts>
  <fonts count="29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20" fillId="2" borderId="1" applyNumberFormat="0" applyAlignment="0" applyProtection="0"/>
    <xf numFmtId="9" fontId="1" fillId="0" borderId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4" fontId="2" fillId="18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19" borderId="11" xfId="0" applyFont="1" applyFill="1" applyBorder="1" applyAlignment="1">
      <alignment horizontal="left"/>
    </xf>
    <xf numFmtId="0" fontId="0" fillId="19" borderId="0" xfId="0" applyFill="1" applyBorder="1" applyAlignment="1">
      <alignment/>
    </xf>
    <xf numFmtId="0" fontId="2" fillId="19" borderId="0" xfId="0" applyFont="1" applyFill="1" applyBorder="1" applyAlignment="1">
      <alignment/>
    </xf>
    <xf numFmtId="164" fontId="2" fillId="19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2" fillId="19" borderId="12" xfId="0" applyFont="1" applyFill="1" applyBorder="1" applyAlignment="1">
      <alignment horizontal="left"/>
    </xf>
    <xf numFmtId="0" fontId="0" fillId="19" borderId="13" xfId="0" applyFill="1" applyBorder="1" applyAlignment="1">
      <alignment/>
    </xf>
    <xf numFmtId="0" fontId="2" fillId="19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2" fillId="19" borderId="10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0" borderId="11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/>
    </xf>
    <xf numFmtId="165" fontId="3" fillId="20" borderId="10" xfId="0" applyNumberFormat="1" applyFont="1" applyFill="1" applyBorder="1" applyAlignment="1">
      <alignment/>
    </xf>
    <xf numFmtId="0" fontId="2" fillId="21" borderId="11" xfId="0" applyFont="1" applyFill="1" applyBorder="1" applyAlignment="1">
      <alignment horizontal="left"/>
    </xf>
    <xf numFmtId="0" fontId="0" fillId="21" borderId="0" xfId="0" applyFill="1" applyBorder="1" applyAlignment="1">
      <alignment/>
    </xf>
    <xf numFmtId="0" fontId="2" fillId="21" borderId="0" xfId="0" applyFont="1" applyFill="1" applyBorder="1" applyAlignment="1">
      <alignment/>
    </xf>
    <xf numFmtId="0" fontId="0" fillId="18" borderId="0" xfId="0" applyFill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/>
    </xf>
    <xf numFmtId="164" fontId="2" fillId="22" borderId="1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165" fontId="4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23" borderId="22" xfId="0" applyFont="1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29" xfId="0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0" fontId="8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/>
    </xf>
    <xf numFmtId="9" fontId="7" fillId="0" borderId="29" xfId="60" applyFont="1" applyBorder="1" applyAlignment="1">
      <alignment/>
    </xf>
    <xf numFmtId="0" fontId="8" fillId="0" borderId="29" xfId="0" applyFont="1" applyBorder="1" applyAlignment="1">
      <alignment wrapText="1"/>
    </xf>
    <xf numFmtId="3" fontId="7" fillId="0" borderId="29" xfId="0" applyNumberFormat="1" applyFont="1" applyBorder="1" applyAlignment="1">
      <alignment wrapText="1"/>
    </xf>
    <xf numFmtId="0" fontId="8" fillId="8" borderId="29" xfId="0" applyFont="1" applyFill="1" applyBorder="1" applyAlignment="1">
      <alignment/>
    </xf>
    <xf numFmtId="3" fontId="8" fillId="8" borderId="29" xfId="0" applyNumberFormat="1" applyFont="1" applyFill="1" applyBorder="1" applyAlignment="1">
      <alignment/>
    </xf>
    <xf numFmtId="9" fontId="8" fillId="8" borderId="29" xfId="60" applyFont="1" applyFill="1" applyBorder="1" applyAlignment="1">
      <alignment/>
    </xf>
    <xf numFmtId="0" fontId="0" fillId="0" borderId="10" xfId="0" applyFill="1" applyBorder="1" applyAlignment="1">
      <alignment/>
    </xf>
    <xf numFmtId="3" fontId="8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8" fillId="0" borderId="29" xfId="6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left"/>
    </xf>
    <xf numFmtId="16" fontId="0" fillId="0" borderId="0" xfId="0" applyNumberFormat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19" borderId="0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19" borderId="3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31" xfId="0" applyFont="1" applyFill="1" applyBorder="1" applyAlignment="1">
      <alignment/>
    </xf>
    <xf numFmtId="165" fontId="3" fillId="20" borderId="27" xfId="0" applyNumberFormat="1" applyFont="1" applyFill="1" applyBorder="1" applyAlignment="1">
      <alignment/>
    </xf>
    <xf numFmtId="0" fontId="2" fillId="20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165" fontId="4" fillId="0" borderId="33" xfId="0" applyNumberFormat="1" applyFont="1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3" fillId="0" borderId="24" xfId="0" applyFont="1" applyBorder="1" applyAlignment="1">
      <alignment horizontal="right"/>
    </xf>
    <xf numFmtId="168" fontId="0" fillId="0" borderId="48" xfId="0" applyNumberFormat="1" applyBorder="1" applyAlignment="1">
      <alignment/>
    </xf>
    <xf numFmtId="168" fontId="0" fillId="23" borderId="24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3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171" fontId="2" fillId="22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2" fillId="18" borderId="10" xfId="0" applyNumberFormat="1" applyFont="1" applyFill="1" applyBorder="1" applyAlignment="1" applyProtection="1">
      <alignment horizontal="center"/>
      <protection locked="0"/>
    </xf>
    <xf numFmtId="171" fontId="0" fillId="0" borderId="10" xfId="0" applyNumberFormat="1" applyBorder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3" fillId="0" borderId="0" xfId="0" applyNumberFormat="1" applyFont="1" applyAlignment="1" applyProtection="1">
      <alignment horizontal="right"/>
      <protection locked="0"/>
    </xf>
    <xf numFmtId="171" fontId="2" fillId="19" borderId="10" xfId="0" applyNumberFormat="1" applyFont="1" applyFill="1" applyBorder="1" applyAlignment="1" applyProtection="1">
      <alignment horizontal="right"/>
      <protection locked="0"/>
    </xf>
    <xf numFmtId="171" fontId="4" fillId="0" borderId="10" xfId="0" applyNumberFormat="1" applyFont="1" applyBorder="1" applyAlignment="1" applyProtection="1">
      <alignment horizontal="right"/>
      <protection locked="0"/>
    </xf>
    <xf numFmtId="171" fontId="2" fillId="0" borderId="10" xfId="0" applyNumberFormat="1" applyFont="1" applyFill="1" applyBorder="1" applyAlignment="1" applyProtection="1">
      <alignment horizontal="center"/>
      <protection locked="0"/>
    </xf>
    <xf numFmtId="171" fontId="0" fillId="0" borderId="10" xfId="0" applyNumberFormat="1" applyFont="1" applyBorder="1" applyAlignment="1" applyProtection="1">
      <alignment horizontal="right"/>
      <protection locked="0"/>
    </xf>
    <xf numFmtId="171" fontId="0" fillId="0" borderId="10" xfId="0" applyNumberFormat="1" applyFont="1" applyBorder="1" applyAlignment="1" applyProtection="1">
      <alignment horizontal="right"/>
      <protection locked="0"/>
    </xf>
    <xf numFmtId="171" fontId="0" fillId="0" borderId="0" xfId="0" applyNumberFormat="1" applyBorder="1" applyAlignment="1" applyProtection="1">
      <alignment horizontal="right"/>
      <protection locked="0"/>
    </xf>
    <xf numFmtId="171" fontId="0" fillId="0" borderId="10" xfId="0" applyNumberFormat="1" applyFill="1" applyBorder="1" applyAlignment="1" applyProtection="1">
      <alignment horizontal="right"/>
      <protection locked="0"/>
    </xf>
    <xf numFmtId="171" fontId="0" fillId="0" borderId="10" xfId="0" applyNumberFormat="1" applyBorder="1" applyAlignment="1" applyProtection="1">
      <alignment/>
      <protection locked="0"/>
    </xf>
    <xf numFmtId="171" fontId="0" fillId="0" borderId="0" xfId="0" applyNumberFormat="1" applyAlignment="1" applyProtection="1">
      <alignment horizontal="right"/>
      <protection locked="0"/>
    </xf>
    <xf numFmtId="171" fontId="3" fillId="20" borderId="27" xfId="0" applyNumberFormat="1" applyFont="1" applyFill="1" applyBorder="1" applyAlignment="1" applyProtection="1">
      <alignment/>
      <protection locked="0"/>
    </xf>
    <xf numFmtId="171" fontId="3" fillId="20" borderId="10" xfId="0" applyNumberFormat="1" applyFont="1" applyFill="1" applyBorder="1" applyAlignment="1" applyProtection="1">
      <alignment/>
      <protection locked="0"/>
    </xf>
    <xf numFmtId="171" fontId="0" fillId="18" borderId="0" xfId="0" applyNumberFormat="1" applyFill="1" applyAlignment="1" applyProtection="1">
      <alignment/>
      <protection locked="0"/>
    </xf>
    <xf numFmtId="171" fontId="4" fillId="0" borderId="10" xfId="0" applyNumberFormat="1" applyFont="1" applyBorder="1" applyAlignment="1" applyProtection="1">
      <alignment/>
      <protection locked="0"/>
    </xf>
    <xf numFmtId="171" fontId="0" fillId="0" borderId="10" xfId="0" applyNumberFormat="1" applyFont="1" applyBorder="1" applyAlignment="1" applyProtection="1">
      <alignment/>
      <protection locked="0"/>
    </xf>
    <xf numFmtId="171" fontId="0" fillId="0" borderId="10" xfId="0" applyNumberFormat="1" applyFont="1" applyFill="1" applyBorder="1" applyAlignment="1" applyProtection="1">
      <alignment/>
      <protection locked="0"/>
    </xf>
    <xf numFmtId="171" fontId="2" fillId="18" borderId="0" xfId="0" applyNumberFormat="1" applyFont="1" applyFill="1" applyBorder="1" applyAlignment="1" applyProtection="1">
      <alignment horizontal="center"/>
      <protection locked="0"/>
    </xf>
    <xf numFmtId="171" fontId="0" fillId="0" borderId="31" xfId="0" applyNumberFormat="1" applyBorder="1" applyAlignment="1" applyProtection="1">
      <alignment horizontal="right"/>
      <protection locked="0"/>
    </xf>
    <xf numFmtId="171" fontId="0" fillId="0" borderId="31" xfId="0" applyNumberFormat="1" applyFont="1" applyBorder="1" applyAlignment="1" applyProtection="1">
      <alignment/>
      <protection locked="0"/>
    </xf>
    <xf numFmtId="171" fontId="0" fillId="0" borderId="27" xfId="0" applyNumberFormat="1" applyFont="1" applyFill="1" applyBorder="1" applyAlignment="1" applyProtection="1">
      <alignment/>
      <protection locked="0"/>
    </xf>
    <xf numFmtId="171" fontId="4" fillId="0" borderId="10" xfId="0" applyNumberFormat="1" applyFont="1" applyFill="1" applyBorder="1" applyAlignment="1" applyProtection="1">
      <alignment/>
      <protection locked="0"/>
    </xf>
    <xf numFmtId="171" fontId="0" fillId="0" borderId="18" xfId="0" applyNumberFormat="1" applyBorder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/>
    </xf>
    <xf numFmtId="1" fontId="3" fillId="20" borderId="27" xfId="0" applyNumberFormat="1" applyFont="1" applyFill="1" applyBorder="1" applyAlignment="1" applyProtection="1">
      <alignment/>
      <protection/>
    </xf>
    <xf numFmtId="3" fontId="0" fillId="0" borderId="49" xfId="0" applyNumberFormat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71" fontId="0" fillId="0" borderId="33" xfId="0" applyNumberFormat="1" applyBorder="1" applyAlignment="1" applyProtection="1">
      <alignment horizontal="right"/>
      <protection locked="0"/>
    </xf>
    <xf numFmtId="171" fontId="4" fillId="0" borderId="31" xfId="0" applyNumberFormat="1" applyFont="1" applyFill="1" applyBorder="1" applyAlignment="1" applyProtection="1">
      <alignment/>
      <protection locked="0"/>
    </xf>
    <xf numFmtId="171" fontId="0" fillId="0" borderId="51" xfId="0" applyNumberForma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8" fontId="0" fillId="0" borderId="36" xfId="0" applyNumberForma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50" xfId="0" applyFont="1" applyBorder="1" applyAlignment="1">
      <alignment/>
    </xf>
    <xf numFmtId="0" fontId="3" fillId="20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1" fontId="0" fillId="0" borderId="28" xfId="0" applyNumberFormat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left"/>
    </xf>
    <xf numFmtId="171" fontId="4" fillId="0" borderId="27" xfId="0" applyNumberFormat="1" applyFont="1" applyBorder="1" applyAlignment="1" applyProtection="1">
      <alignment/>
      <protection locked="0"/>
    </xf>
    <xf numFmtId="171" fontId="2" fillId="21" borderId="0" xfId="0" applyNumberFormat="1" applyFont="1" applyFill="1" applyBorder="1" applyAlignment="1" applyProtection="1">
      <alignment horizontal="center"/>
      <protection locked="0"/>
    </xf>
    <xf numFmtId="171" fontId="0" fillId="0" borderId="33" xfId="0" applyNumberForma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1" fontId="9" fillId="0" borderId="10" xfId="0" applyNumberFormat="1" applyFont="1" applyBorder="1" applyAlignment="1" applyProtection="1">
      <alignment horizontal="right"/>
      <protection locked="0"/>
    </xf>
    <xf numFmtId="171" fontId="9" fillId="0" borderId="27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9" fillId="21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1" fontId="10" fillId="20" borderId="27" xfId="0" applyNumberFormat="1" applyFont="1" applyFill="1" applyBorder="1" applyAlignment="1" applyProtection="1">
      <alignment horizontal="center"/>
      <protection locked="0"/>
    </xf>
    <xf numFmtId="171" fontId="0" fillId="0" borderId="27" xfId="0" applyNumberFormat="1" applyFont="1" applyBorder="1" applyAlignment="1" applyProtection="1">
      <alignment/>
      <protection locked="0"/>
    </xf>
    <xf numFmtId="171" fontId="0" fillId="0" borderId="33" xfId="0" applyNumberFormat="1" applyFont="1" applyFill="1" applyBorder="1" applyAlignment="1" applyProtection="1">
      <alignment/>
      <protection locked="0"/>
    </xf>
    <xf numFmtId="171" fontId="0" fillId="0" borderId="31" xfId="0" applyNumberFormat="1" applyBorder="1" applyAlignment="1" applyProtection="1">
      <alignment/>
      <protection locked="0"/>
    </xf>
    <xf numFmtId="171" fontId="4" fillId="0" borderId="28" xfId="0" applyNumberFormat="1" applyFont="1" applyBorder="1" applyAlignment="1" applyProtection="1">
      <alignment horizontal="right"/>
      <protection locked="0"/>
    </xf>
    <xf numFmtId="171" fontId="0" fillId="0" borderId="33" xfId="0" applyNumberFormat="1" applyFont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0" xfId="0" applyBorder="1" applyAlignment="1">
      <alignment/>
    </xf>
    <xf numFmtId="0" fontId="0" fillId="0" borderId="15" xfId="0" applyBorder="1" applyAlignment="1">
      <alignment/>
    </xf>
    <xf numFmtId="171" fontId="2" fillId="20" borderId="1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31" xfId="0" applyFill="1" applyBorder="1" applyAlignment="1">
      <alignment/>
    </xf>
    <xf numFmtId="171" fontId="9" fillId="0" borderId="28" xfId="0" applyNumberFormat="1" applyFont="1" applyBorder="1" applyAlignment="1" applyProtection="1">
      <alignment horizontal="right"/>
      <protection locked="0"/>
    </xf>
    <xf numFmtId="171" fontId="9" fillId="0" borderId="27" xfId="0" applyNumberFormat="1" applyFont="1" applyBorder="1" applyAlignment="1" applyProtection="1">
      <alignment horizontal="right"/>
      <protection locked="0"/>
    </xf>
    <xf numFmtId="0" fontId="4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1" fontId="0" fillId="0" borderId="55" xfId="0" applyNumberFormat="1" applyBorder="1" applyAlignment="1" applyProtection="1">
      <alignment/>
      <protection locked="0"/>
    </xf>
    <xf numFmtId="171" fontId="0" fillId="0" borderId="30" xfId="0" applyNumberFormat="1" applyBorder="1" applyAlignment="1" applyProtection="1">
      <alignment/>
      <protection locked="0"/>
    </xf>
    <xf numFmtId="171" fontId="0" fillId="0" borderId="51" xfId="0" applyNumberFormat="1" applyBorder="1" applyAlignment="1" applyProtection="1">
      <alignment/>
      <protection locked="0"/>
    </xf>
    <xf numFmtId="171" fontId="0" fillId="0" borderId="51" xfId="0" applyNumberFormat="1" applyFont="1" applyBorder="1" applyAlignment="1" applyProtection="1">
      <alignment/>
      <protection locked="0"/>
    </xf>
    <xf numFmtId="171" fontId="0" fillId="0" borderId="13" xfId="0" applyNumberFormat="1" applyBorder="1" applyAlignment="1" applyProtection="1">
      <alignment horizontal="right"/>
      <protection locked="0"/>
    </xf>
    <xf numFmtId="0" fontId="2" fillId="21" borderId="56" xfId="0" applyFont="1" applyFill="1" applyBorder="1" applyAlignment="1">
      <alignment horizontal="left"/>
    </xf>
    <xf numFmtId="0" fontId="0" fillId="21" borderId="57" xfId="0" applyFill="1" applyBorder="1" applyAlignment="1">
      <alignment/>
    </xf>
    <xf numFmtId="0" fontId="2" fillId="21" borderId="57" xfId="0" applyFont="1" applyFill="1" applyBorder="1" applyAlignment="1">
      <alignment/>
    </xf>
    <xf numFmtId="0" fontId="2" fillId="21" borderId="58" xfId="0" applyFont="1" applyFill="1" applyBorder="1" applyAlignment="1">
      <alignment/>
    </xf>
    <xf numFmtId="0" fontId="2" fillId="20" borderId="12" xfId="0" applyFont="1" applyFill="1" applyBorder="1" applyAlignment="1">
      <alignment horizontal="left"/>
    </xf>
    <xf numFmtId="0" fontId="0" fillId="20" borderId="13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50" xfId="0" applyFont="1" applyBorder="1" applyAlignment="1">
      <alignment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171" fontId="2" fillId="18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1" fontId="2" fillId="18" borderId="0" xfId="0" applyNumberFormat="1" applyFont="1" applyFill="1" applyBorder="1" applyAlignment="1" applyProtection="1">
      <alignment horizontal="center"/>
      <protection locked="0"/>
    </xf>
    <xf numFmtId="0" fontId="2" fillId="20" borderId="13" xfId="0" applyFont="1" applyFill="1" applyBorder="1" applyAlignment="1">
      <alignment/>
    </xf>
    <xf numFmtId="0" fontId="2" fillId="20" borderId="59" xfId="0" applyFont="1" applyFill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71" fontId="0" fillId="0" borderId="12" xfId="0" applyNumberFormat="1" applyBorder="1" applyAlignment="1" applyProtection="1">
      <alignment horizontal="right"/>
      <protection locked="0"/>
    </xf>
    <xf numFmtId="0" fontId="0" fillId="0" borderId="26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1" fontId="2" fillId="20" borderId="27" xfId="0" applyNumberFormat="1" applyFont="1" applyFill="1" applyBorder="1" applyAlignment="1" applyProtection="1">
      <alignment horizontal="center"/>
      <protection locked="0"/>
    </xf>
    <xf numFmtId="0" fontId="3" fillId="2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2" fillId="24" borderId="11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0" borderId="11" xfId="0" applyFont="1" applyFill="1" applyBorder="1" applyAlignment="1">
      <alignment horizontal="left"/>
    </xf>
    <xf numFmtId="0" fontId="3" fillId="20" borderId="0" xfId="0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19" borderId="50" xfId="0" applyFont="1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171" fontId="2" fillId="2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2" fillId="21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28" fillId="0" borderId="29" xfId="0" applyFont="1" applyBorder="1" applyAlignment="1">
      <alignment/>
    </xf>
    <xf numFmtId="3" fontId="8" fillId="0" borderId="29" xfId="0" applyNumberFormat="1" applyFont="1" applyBorder="1" applyAlignment="1">
      <alignment wrapText="1"/>
    </xf>
    <xf numFmtId="3" fontId="8" fillId="3" borderId="29" xfId="0" applyNumberFormat="1" applyFont="1" applyFill="1" applyBorder="1" applyAlignment="1">
      <alignment/>
    </xf>
    <xf numFmtId="0" fontId="8" fillId="3" borderId="29" xfId="0" applyFont="1" applyFill="1" applyBorder="1" applyAlignment="1">
      <alignment/>
    </xf>
    <xf numFmtId="3" fontId="8" fillId="3" borderId="29" xfId="0" applyNumberFormat="1" applyFont="1" applyFill="1" applyBorder="1" applyAlignment="1" applyProtection="1">
      <alignment/>
      <protection locked="0"/>
    </xf>
    <xf numFmtId="9" fontId="8" fillId="3" borderId="29" xfId="60" applyFont="1" applyFill="1" applyBorder="1" applyAlignment="1">
      <alignment/>
    </xf>
    <xf numFmtId="0" fontId="10" fillId="0" borderId="0" xfId="0" applyFont="1" applyAlignment="1">
      <alignment/>
    </xf>
    <xf numFmtId="0" fontId="8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2" fillId="21" borderId="0" xfId="0" applyNumberFormat="1" applyFont="1" applyFill="1" applyBorder="1" applyAlignment="1" applyProtection="1">
      <alignment horizontal="center"/>
      <protection locked="0"/>
    </xf>
    <xf numFmtId="171" fontId="2" fillId="21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9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21" borderId="28" xfId="0" applyFont="1" applyFill="1" applyBorder="1" applyAlignment="1">
      <alignment horizontal="left"/>
    </xf>
    <xf numFmtId="0" fontId="2" fillId="21" borderId="26" xfId="0" applyFont="1" applyFill="1" applyBorder="1" applyAlignment="1">
      <alignment horizontal="left"/>
    </xf>
    <xf numFmtId="0" fontId="2" fillId="21" borderId="27" xfId="0" applyFont="1" applyFill="1" applyBorder="1" applyAlignment="1">
      <alignment horizontal="left"/>
    </xf>
    <xf numFmtId="171" fontId="2" fillId="22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171" fontId="2" fillId="21" borderId="27" xfId="0" applyNumberFormat="1" applyFont="1" applyFill="1" applyBorder="1" applyAlignment="1" applyProtection="1">
      <alignment horizontal="center"/>
      <protection locked="0"/>
    </xf>
    <xf numFmtId="0" fontId="2" fillId="21" borderId="64" xfId="0" applyFont="1" applyFill="1" applyBorder="1" applyAlignment="1">
      <alignment horizontal="left"/>
    </xf>
    <xf numFmtId="0" fontId="2" fillId="21" borderId="65" xfId="0" applyFont="1" applyFill="1" applyBorder="1" applyAlignment="1">
      <alignment horizontal="left"/>
    </xf>
    <xf numFmtId="0" fontId="2" fillId="21" borderId="66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left"/>
    </xf>
    <xf numFmtId="0" fontId="3" fillId="20" borderId="15" xfId="0" applyFont="1" applyFill="1" applyBorder="1" applyAlignment="1">
      <alignment horizontal="left"/>
    </xf>
    <xf numFmtId="0" fontId="3" fillId="20" borderId="5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171" fontId="2" fillId="19" borderId="10" xfId="0" applyNumberFormat="1" applyFont="1" applyFill="1" applyBorder="1" applyAlignment="1" applyProtection="1">
      <alignment horizontal="right"/>
      <protection locked="0"/>
    </xf>
    <xf numFmtId="0" fontId="2" fillId="19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31" xfId="0" applyFont="1" applyBorder="1" applyAlignment="1">
      <alignment/>
    </xf>
    <xf numFmtId="171" fontId="2" fillId="19" borderId="27" xfId="0" applyNumberFormat="1" applyFont="1" applyFill="1" applyBorder="1" applyAlignment="1" applyProtection="1">
      <alignment horizontal="right"/>
      <protection locked="0"/>
    </xf>
    <xf numFmtId="0" fontId="2" fillId="19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1" fontId="2" fillId="18" borderId="10" xfId="0" applyNumberFormat="1" applyFont="1" applyFill="1" applyBorder="1" applyAlignment="1" applyProtection="1">
      <alignment horizontal="right"/>
      <protection locked="0"/>
    </xf>
    <xf numFmtId="0" fontId="0" fillId="0" borderId="33" xfId="0" applyFont="1" applyFill="1" applyBorder="1" applyAlignment="1">
      <alignment horizontal="right"/>
    </xf>
    <xf numFmtId="164" fontId="2" fillId="18" borderId="28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22" borderId="28" xfId="0" applyNumberFormat="1" applyFont="1" applyFill="1" applyBorder="1" applyAlignment="1">
      <alignment horizontal="center"/>
    </xf>
    <xf numFmtId="164" fontId="2" fillId="22" borderId="26" xfId="0" applyNumberFormat="1" applyFont="1" applyFill="1" applyBorder="1" applyAlignment="1">
      <alignment horizontal="center"/>
    </xf>
    <xf numFmtId="164" fontId="2" fillId="18" borderId="14" xfId="0" applyNumberFormat="1" applyFont="1" applyFill="1" applyBorder="1" applyAlignment="1">
      <alignment horizontal="center"/>
    </xf>
    <xf numFmtId="164" fontId="2" fillId="18" borderId="15" xfId="0" applyNumberFormat="1" applyFont="1" applyFill="1" applyBorder="1" applyAlignment="1">
      <alignment horizontal="center"/>
    </xf>
    <xf numFmtId="164" fontId="2" fillId="18" borderId="67" xfId="0" applyNumberFormat="1" applyFont="1" applyFill="1" applyBorder="1" applyAlignment="1">
      <alignment horizontal="center"/>
    </xf>
    <xf numFmtId="164" fontId="2" fillId="18" borderId="68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right"/>
    </xf>
    <xf numFmtId="164" fontId="2" fillId="18" borderId="10" xfId="0" applyNumberFormat="1" applyFont="1" applyFill="1" applyBorder="1" applyAlignment="1">
      <alignment horizontal="center"/>
    </xf>
    <xf numFmtId="0" fontId="3" fillId="0" borderId="33" xfId="0" applyFont="1" applyBorder="1" applyAlignment="1">
      <alignment/>
    </xf>
    <xf numFmtId="164" fontId="2" fillId="19" borderId="10" xfId="0" applyNumberFormat="1" applyFont="1" applyFill="1" applyBorder="1" applyAlignment="1">
      <alignment horizontal="right"/>
    </xf>
    <xf numFmtId="164" fontId="2" fillId="19" borderId="27" xfId="0" applyNumberFormat="1" applyFont="1" applyFill="1" applyBorder="1" applyAlignment="1">
      <alignment horizontal="right"/>
    </xf>
    <xf numFmtId="164" fontId="2" fillId="21" borderId="27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164" fontId="2" fillId="20" borderId="27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right"/>
    </xf>
    <xf numFmtId="164" fontId="2" fillId="20" borderId="59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/>
    </xf>
    <xf numFmtId="0" fontId="2" fillId="21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164" fontId="2" fillId="21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0" fontId="3" fillId="20" borderId="28" xfId="0" applyFont="1" applyFill="1" applyBorder="1" applyAlignment="1">
      <alignment horizontal="left"/>
    </xf>
    <xf numFmtId="164" fontId="2" fillId="1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20" borderId="28" xfId="0" applyFont="1" applyFill="1" applyBorder="1" applyAlignment="1">
      <alignment horizontal="left"/>
    </xf>
    <xf numFmtId="0" fontId="10" fillId="24" borderId="28" xfId="0" applyFont="1" applyFill="1" applyBorder="1" applyAlignment="1">
      <alignment horizontal="left"/>
    </xf>
    <xf numFmtId="164" fontId="2" fillId="24" borderId="10" xfId="0" applyNumberFormat="1" applyFont="1" applyFill="1" applyBorder="1" applyAlignment="1">
      <alignment horizontal="center"/>
    </xf>
    <xf numFmtId="0" fontId="2" fillId="25" borderId="28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left"/>
    </xf>
    <xf numFmtId="164" fontId="2" fillId="22" borderId="10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left"/>
    </xf>
    <xf numFmtId="0" fontId="2" fillId="19" borderId="59" xfId="0" applyFont="1" applyFill="1" applyBorder="1" applyAlignment="1">
      <alignment horizontal="left"/>
    </xf>
    <xf numFmtId="0" fontId="2" fillId="19" borderId="14" xfId="0" applyFont="1" applyFill="1" applyBorder="1" applyAlignment="1">
      <alignment horizontal="left"/>
    </xf>
    <xf numFmtId="0" fontId="2" fillId="19" borderId="15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3"/>
  <sheetViews>
    <sheetView zoomScale="145" zoomScaleNormal="145" zoomScalePageLayoutView="0" workbookViewId="0" topLeftCell="A1">
      <selection activeCell="F15" sqref="F15"/>
    </sheetView>
  </sheetViews>
  <sheetFormatPr defaultColWidth="9.00390625" defaultRowHeight="12.75"/>
  <sheetData>
    <row r="5" ht="13.5" thickBot="1"/>
    <row r="6" spans="1:9" ht="13.5" thickBot="1">
      <c r="A6" s="129" t="s">
        <v>117</v>
      </c>
      <c r="B6" s="130"/>
      <c r="C6" s="130"/>
      <c r="D6" s="131" t="s">
        <v>125</v>
      </c>
      <c r="E6" s="129" t="s">
        <v>126</v>
      </c>
      <c r="F6" s="130"/>
      <c r="G6" s="130"/>
      <c r="H6" s="130"/>
      <c r="I6" s="131"/>
    </row>
    <row r="7" spans="1:9" ht="12.75">
      <c r="A7" s="124"/>
      <c r="B7" s="51"/>
      <c r="C7" s="51"/>
      <c r="D7" s="125"/>
      <c r="E7" s="124"/>
      <c r="F7" s="51"/>
      <c r="G7" s="51"/>
      <c r="H7" s="51"/>
      <c r="I7" s="125"/>
    </row>
    <row r="8" spans="1:9" ht="12.75">
      <c r="A8" s="124" t="s">
        <v>124</v>
      </c>
      <c r="B8" s="51"/>
      <c r="C8" s="51"/>
      <c r="D8" s="125"/>
      <c r="E8" s="124" t="s">
        <v>158</v>
      </c>
      <c r="F8" s="51"/>
      <c r="G8" s="51"/>
      <c r="H8" s="51"/>
      <c r="I8" s="125"/>
    </row>
    <row r="9" spans="1:9" ht="12.75">
      <c r="A9" s="124"/>
      <c r="B9" s="51"/>
      <c r="C9" s="51"/>
      <c r="D9" s="125"/>
      <c r="E9" t="s">
        <v>159</v>
      </c>
      <c r="I9" s="125"/>
    </row>
    <row r="10" spans="1:9" ht="12.75">
      <c r="A10" s="124"/>
      <c r="B10" s="51"/>
      <c r="C10" s="51"/>
      <c r="D10" s="125"/>
      <c r="E10" s="124"/>
      <c r="F10" s="51"/>
      <c r="G10" s="51"/>
      <c r="H10" s="51"/>
      <c r="I10" s="125"/>
    </row>
    <row r="11" spans="1:9" ht="13.5" thickBot="1">
      <c r="A11" s="126"/>
      <c r="B11" s="127"/>
      <c r="C11" s="127"/>
      <c r="D11" s="128"/>
      <c r="E11" s="126"/>
      <c r="F11" s="127"/>
      <c r="G11" s="127"/>
      <c r="H11" s="127"/>
      <c r="I11" s="128"/>
    </row>
    <row r="12" spans="2:6" ht="12.75">
      <c r="B12" s="51"/>
      <c r="C12" s="51"/>
      <c r="D12" s="51"/>
      <c r="E12" s="51"/>
      <c r="F12" s="51"/>
    </row>
    <row r="13" spans="2:6" ht="12.75">
      <c r="B13" s="51"/>
      <c r="C13" s="51"/>
      <c r="D13" s="51"/>
      <c r="E13" s="51"/>
      <c r="F13" s="5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&amp;CRemeteszőlős Község Önkormányzata
Címrend&amp;R 1. melléklet a /2016. (II....)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115" zoomScaleNormal="115" zoomScalePageLayoutView="0" workbookViewId="0" topLeftCell="A16">
      <selection activeCell="C28" sqref="C28"/>
    </sheetView>
  </sheetViews>
  <sheetFormatPr defaultColWidth="9.00390625" defaultRowHeight="12.75"/>
  <cols>
    <col min="1" max="1" width="38.75390625" style="0" customWidth="1"/>
    <col min="2" max="2" width="14.00390625" style="0" customWidth="1"/>
    <col min="3" max="3" width="13.625" style="0" customWidth="1"/>
    <col min="4" max="4" width="14.375" style="0" customWidth="1"/>
  </cols>
  <sheetData>
    <row r="1" spans="1:4" ht="12.75">
      <c r="A1" s="78"/>
      <c r="B1" s="79"/>
      <c r="C1" s="79"/>
      <c r="D1" s="79"/>
    </row>
    <row r="2" spans="1:4" ht="12.75">
      <c r="A2" s="78"/>
      <c r="B2" s="79"/>
      <c r="C2" s="79"/>
      <c r="D2" s="80" t="s">
        <v>92</v>
      </c>
    </row>
    <row r="3" spans="1:4" ht="12.75">
      <c r="A3" s="312" t="s">
        <v>284</v>
      </c>
      <c r="B3" s="312"/>
      <c r="C3" s="312"/>
      <c r="D3" s="312"/>
    </row>
    <row r="4" spans="1:4" ht="38.25">
      <c r="A4" s="81" t="s">
        <v>60</v>
      </c>
      <c r="B4" s="82" t="s">
        <v>227</v>
      </c>
      <c r="C4" s="82" t="s">
        <v>228</v>
      </c>
      <c r="D4" s="81" t="s">
        <v>93</v>
      </c>
    </row>
    <row r="5" spans="1:4" ht="12.75">
      <c r="A5" s="83" t="s">
        <v>288</v>
      </c>
      <c r="B5" s="93">
        <f>B7+B12+B19+B23+B27+B28+B31</f>
        <v>96445</v>
      </c>
      <c r="C5" s="93">
        <f>C7+C12+C19+C23+C27+C28+C31</f>
        <v>115493</v>
      </c>
      <c r="D5" s="96">
        <f>C5/B5</f>
        <v>1.1975011664679351</v>
      </c>
    </row>
    <row r="6" spans="1:4" ht="12.75">
      <c r="A6" s="85"/>
      <c r="B6" s="84"/>
      <c r="C6" s="84"/>
      <c r="D6" s="86"/>
    </row>
    <row r="7" spans="1:4" ht="12.75">
      <c r="A7" s="305" t="s">
        <v>291</v>
      </c>
      <c r="B7" s="93">
        <f>(B9+B10+B11)</f>
        <v>38900</v>
      </c>
      <c r="C7" s="93">
        <f>(C9+C10+C11)</f>
        <v>38885</v>
      </c>
      <c r="D7" s="86">
        <f>C7/B7</f>
        <v>0.9996143958868895</v>
      </c>
    </row>
    <row r="8" spans="1:4" ht="12.75">
      <c r="A8" s="85" t="s">
        <v>94</v>
      </c>
      <c r="B8" s="84"/>
      <c r="C8" s="84"/>
      <c r="D8" s="86"/>
    </row>
    <row r="9" spans="1:4" ht="12.75">
      <c r="A9" s="85" t="s">
        <v>95</v>
      </c>
      <c r="B9" s="84">
        <v>35250</v>
      </c>
      <c r="C9" s="84">
        <v>35680</v>
      </c>
      <c r="D9" s="86">
        <f aca="true" t="shared" si="0" ref="D9:D17">C9/B9</f>
        <v>1.0121985815602836</v>
      </c>
    </row>
    <row r="10" spans="1:4" ht="12.75">
      <c r="A10" s="85" t="s">
        <v>96</v>
      </c>
      <c r="B10" s="84">
        <v>2900</v>
      </c>
      <c r="C10" s="84">
        <f>('2016_Önkormányzati 4.sz'!E30)/1000</f>
        <v>2805</v>
      </c>
      <c r="D10" s="86">
        <f t="shared" si="0"/>
        <v>0.9672413793103448</v>
      </c>
    </row>
    <row r="11" spans="1:4" ht="12.75">
      <c r="A11" s="85" t="s">
        <v>97</v>
      </c>
      <c r="B11" s="84">
        <v>750</v>
      </c>
      <c r="C11" s="84">
        <v>400</v>
      </c>
      <c r="D11" s="86">
        <f t="shared" si="0"/>
        <v>0.5333333333333333</v>
      </c>
    </row>
    <row r="12" spans="1:4" ht="12.75">
      <c r="A12" s="305" t="s">
        <v>289</v>
      </c>
      <c r="B12" s="93">
        <f>SUM(B14:B18)</f>
        <v>14674</v>
      </c>
      <c r="C12" s="93">
        <f>SUM(C14:C18)</f>
        <v>18161</v>
      </c>
      <c r="D12" s="96">
        <f t="shared" si="0"/>
        <v>1.237631184407796</v>
      </c>
    </row>
    <row r="13" spans="1:4" ht="12.75">
      <c r="A13" s="85" t="s">
        <v>98</v>
      </c>
      <c r="B13" s="84">
        <f>B14+B15+B16+B17</f>
        <v>12881</v>
      </c>
      <c r="C13" s="93">
        <f>C14+C15+C16+C17</f>
        <v>15521</v>
      </c>
      <c r="D13" s="86">
        <f t="shared" si="0"/>
        <v>1.2049530315969257</v>
      </c>
    </row>
    <row r="14" spans="1:4" ht="12.75">
      <c r="A14" s="85" t="s">
        <v>153</v>
      </c>
      <c r="B14" s="84">
        <v>9709</v>
      </c>
      <c r="C14" s="84">
        <v>10603</v>
      </c>
      <c r="D14" s="86">
        <f t="shared" si="0"/>
        <v>1.092079513853126</v>
      </c>
    </row>
    <row r="15" spans="1:4" ht="12.75">
      <c r="A15" s="85" t="s">
        <v>154</v>
      </c>
      <c r="B15" s="84">
        <v>0</v>
      </c>
      <c r="C15" s="84">
        <v>0</v>
      </c>
      <c r="D15" s="86"/>
    </row>
    <row r="16" spans="1:4" ht="12.75">
      <c r="A16" s="85" t="s">
        <v>297</v>
      </c>
      <c r="B16" s="84">
        <v>1972</v>
      </c>
      <c r="C16" s="84">
        <v>3718</v>
      </c>
      <c r="D16" s="86">
        <f t="shared" si="0"/>
        <v>1.885395537525355</v>
      </c>
    </row>
    <row r="17" spans="1:4" ht="12.75">
      <c r="A17" s="85" t="s">
        <v>155</v>
      </c>
      <c r="B17" s="84">
        <v>1200</v>
      </c>
      <c r="C17" s="84">
        <v>1200</v>
      </c>
      <c r="D17" s="86">
        <f t="shared" si="0"/>
        <v>1</v>
      </c>
    </row>
    <row r="18" spans="1:4" ht="12.75">
      <c r="A18" s="85" t="s">
        <v>307</v>
      </c>
      <c r="B18" s="84">
        <v>1793</v>
      </c>
      <c r="C18" s="84">
        <v>2640</v>
      </c>
      <c r="D18" s="86">
        <f>C18/B18</f>
        <v>1.4723926380368098</v>
      </c>
    </row>
    <row r="19" spans="1:4" ht="12.75">
      <c r="A19" s="305" t="s">
        <v>290</v>
      </c>
      <c r="B19" s="93">
        <f>B20+B21+B22</f>
        <v>0</v>
      </c>
      <c r="C19" s="93">
        <f>C20+C21</f>
        <v>0</v>
      </c>
      <c r="D19" s="96">
        <v>0</v>
      </c>
    </row>
    <row r="20" spans="1:4" ht="12.75">
      <c r="A20" s="85" t="s">
        <v>99</v>
      </c>
      <c r="B20" s="84">
        <v>0</v>
      </c>
      <c r="C20" s="84">
        <v>0</v>
      </c>
      <c r="D20" s="86"/>
    </row>
    <row r="21" spans="1:4" ht="12.75">
      <c r="A21" s="85" t="s">
        <v>287</v>
      </c>
      <c r="B21" s="84">
        <v>0</v>
      </c>
      <c r="C21" s="84">
        <v>0</v>
      </c>
      <c r="D21" s="86">
        <v>0</v>
      </c>
    </row>
    <row r="22" spans="1:4" ht="12.75">
      <c r="A22" s="85" t="s">
        <v>286</v>
      </c>
      <c r="B22" s="84"/>
      <c r="C22" s="84"/>
      <c r="D22" s="86"/>
    </row>
    <row r="23" spans="1:4" ht="12.75">
      <c r="A23" s="305" t="s">
        <v>292</v>
      </c>
      <c r="B23" s="93">
        <f>B25+B26</f>
        <v>0</v>
      </c>
      <c r="C23" s="93">
        <f>SUM(C24:C26)</f>
        <v>1000</v>
      </c>
      <c r="D23" s="96"/>
    </row>
    <row r="24" spans="1:4" ht="12.75">
      <c r="A24" s="85" t="s">
        <v>100</v>
      </c>
      <c r="B24" s="84"/>
      <c r="C24" s="84"/>
      <c r="D24" s="86"/>
    </row>
    <row r="25" spans="1:4" ht="12.75">
      <c r="A25" s="85" t="s">
        <v>293</v>
      </c>
      <c r="B25" s="84">
        <v>0</v>
      </c>
      <c r="C25" s="84">
        <v>1000</v>
      </c>
      <c r="D25" s="86"/>
    </row>
    <row r="26" spans="2:4" ht="12.75">
      <c r="B26" s="84"/>
      <c r="C26" s="84"/>
      <c r="D26" s="86"/>
    </row>
    <row r="27" spans="1:4" ht="12.75">
      <c r="A27" s="87" t="s">
        <v>294</v>
      </c>
      <c r="B27" s="306">
        <v>0</v>
      </c>
      <c r="C27" s="88">
        <v>0</v>
      </c>
      <c r="D27" s="86">
        <v>0</v>
      </c>
    </row>
    <row r="28" spans="1:4" ht="12.75">
      <c r="A28" s="83" t="s">
        <v>295</v>
      </c>
      <c r="B28" s="93">
        <f>B29+B30</f>
        <v>10029</v>
      </c>
      <c r="C28" s="93">
        <f>SUM(C29:C30)</f>
        <v>101</v>
      </c>
      <c r="D28" s="86">
        <f>C28/B28</f>
        <v>0.010070794695383389</v>
      </c>
    </row>
    <row r="29" spans="1:4" ht="12.75">
      <c r="A29" s="85" t="s">
        <v>302</v>
      </c>
      <c r="B29" s="84">
        <v>10029</v>
      </c>
      <c r="C29" s="84">
        <v>101</v>
      </c>
      <c r="D29" s="86">
        <f>C29/B29</f>
        <v>0.010070794695383389</v>
      </c>
    </row>
    <row r="30" spans="1:4" ht="12.75">
      <c r="A30" s="85" t="s">
        <v>296</v>
      </c>
      <c r="B30" s="84">
        <v>0</v>
      </c>
      <c r="C30" s="84">
        <v>0</v>
      </c>
      <c r="D30" s="86">
        <v>0</v>
      </c>
    </row>
    <row r="31" spans="1:4" ht="12.75">
      <c r="A31" s="83" t="s">
        <v>298</v>
      </c>
      <c r="B31" s="93">
        <f>B32</f>
        <v>32842</v>
      </c>
      <c r="C31" s="93">
        <f>C32</f>
        <v>57346</v>
      </c>
      <c r="D31" s="86">
        <f aca="true" t="shared" si="1" ref="D31:D40">C31/B31</f>
        <v>1.746117776018513</v>
      </c>
    </row>
    <row r="32" spans="1:4" ht="12.75">
      <c r="A32" s="85" t="s">
        <v>101</v>
      </c>
      <c r="B32" s="84">
        <v>32842</v>
      </c>
      <c r="C32" s="84">
        <v>57346</v>
      </c>
      <c r="D32" s="86">
        <f t="shared" si="1"/>
        <v>1.746117776018513</v>
      </c>
    </row>
    <row r="33" spans="1:4" ht="12.75">
      <c r="A33" s="308" t="s">
        <v>102</v>
      </c>
      <c r="B33" s="307">
        <f>B7+B12+B19+B23+B27+B28+B31</f>
        <v>96445</v>
      </c>
      <c r="C33" s="309">
        <f>C7+C12+C19+C23+C28+C31</f>
        <v>115493</v>
      </c>
      <c r="D33" s="310">
        <f t="shared" si="1"/>
        <v>1.1975011664679351</v>
      </c>
    </row>
    <row r="34" spans="1:4" ht="12.75">
      <c r="A34" s="85" t="s">
        <v>103</v>
      </c>
      <c r="B34" s="84">
        <v>13485</v>
      </c>
      <c r="C34" s="173">
        <v>17013</v>
      </c>
      <c r="D34" s="86">
        <f t="shared" si="1"/>
        <v>1.2616240266963292</v>
      </c>
    </row>
    <row r="35" spans="1:4" ht="12.75">
      <c r="A35" s="85" t="s">
        <v>104</v>
      </c>
      <c r="B35" s="84">
        <v>2930</v>
      </c>
      <c r="C35" s="84">
        <v>3700</v>
      </c>
      <c r="D35" s="86">
        <f t="shared" si="1"/>
        <v>1.2627986348122866</v>
      </c>
    </row>
    <row r="36" spans="1:4" ht="12.75">
      <c r="A36" s="85" t="s">
        <v>305</v>
      </c>
      <c r="B36" s="84">
        <v>38710</v>
      </c>
      <c r="C36" s="84">
        <v>51479</v>
      </c>
      <c r="D36" s="86">
        <f t="shared" si="1"/>
        <v>1.329863084474296</v>
      </c>
    </row>
    <row r="37" spans="1:4" ht="12.75">
      <c r="A37" s="85" t="s">
        <v>165</v>
      </c>
      <c r="B37" s="84">
        <v>1258</v>
      </c>
      <c r="C37" s="84">
        <v>3270</v>
      </c>
      <c r="D37" s="86">
        <f t="shared" si="1"/>
        <v>2.5993640699523053</v>
      </c>
    </row>
    <row r="38" spans="1:4" ht="12.75">
      <c r="A38" s="85" t="s">
        <v>105</v>
      </c>
      <c r="B38" s="84">
        <v>23841</v>
      </c>
      <c r="C38" s="84">
        <v>15587</v>
      </c>
      <c r="D38" s="86">
        <f t="shared" si="1"/>
        <v>0.6537896900297806</v>
      </c>
    </row>
    <row r="39" spans="1:4" ht="12.75">
      <c r="A39" s="85" t="s">
        <v>113</v>
      </c>
      <c r="B39" s="84">
        <v>4212</v>
      </c>
      <c r="C39" s="84">
        <v>17968</v>
      </c>
      <c r="D39" s="86">
        <f t="shared" si="1"/>
        <v>4.265906932573599</v>
      </c>
    </row>
    <row r="40" spans="1:4" ht="12.75">
      <c r="A40" s="85" t="s">
        <v>114</v>
      </c>
      <c r="B40" s="84">
        <v>9094</v>
      </c>
      <c r="C40" s="84">
        <v>3455</v>
      </c>
      <c r="D40" s="86">
        <f t="shared" si="1"/>
        <v>0.3799208269188476</v>
      </c>
    </row>
    <row r="41" spans="1:4" ht="12.75">
      <c r="A41" s="85" t="s">
        <v>285</v>
      </c>
      <c r="B41" s="84">
        <v>515</v>
      </c>
      <c r="C41" s="84">
        <v>621</v>
      </c>
      <c r="D41" s="86">
        <v>0</v>
      </c>
    </row>
    <row r="42" spans="1:4" ht="12.75">
      <c r="A42" s="85" t="s">
        <v>166</v>
      </c>
      <c r="B42" s="84">
        <v>2400</v>
      </c>
      <c r="C42" s="84">
        <v>2400</v>
      </c>
      <c r="D42" s="86">
        <f>C42/B42</f>
        <v>1</v>
      </c>
    </row>
    <row r="43" spans="1:4" ht="12.75">
      <c r="A43" s="89" t="s">
        <v>106</v>
      </c>
      <c r="B43" s="90">
        <f>SUM(B34:B42)</f>
        <v>96445</v>
      </c>
      <c r="C43" s="90">
        <f>SUM(C34:C42)</f>
        <v>115493</v>
      </c>
      <c r="D43" s="91">
        <f>C43/B43</f>
        <v>1.1975011664679351</v>
      </c>
    </row>
    <row r="44" spans="1:4" ht="12.75">
      <c r="A44" s="78"/>
      <c r="B44" s="79"/>
      <c r="C44" s="79"/>
      <c r="D44" s="78"/>
    </row>
    <row r="45" spans="1:4" ht="12.75">
      <c r="A45" s="78"/>
      <c r="B45" s="79"/>
      <c r="C45" s="79"/>
      <c r="D45" s="78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&amp;CRemeteszölös Község Önkormányzata
 2016. évi költségvetése&amp;RPénzforgalmi jelentés
2. melléklet a /2016. (II....) 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K16"/>
  <sheetViews>
    <sheetView tabSelected="1" view="pageBreakPreview" zoomScale="130" zoomScaleSheetLayoutView="130" zoomScalePageLayoutView="0" workbookViewId="0" topLeftCell="A1">
      <selection activeCell="H24" sqref="H24"/>
    </sheetView>
  </sheetViews>
  <sheetFormatPr defaultColWidth="9.00390625" defaultRowHeight="12.75"/>
  <cols>
    <col min="5" max="5" width="4.625" style="0" customWidth="1"/>
    <col min="6" max="6" width="11.625" style="0" customWidth="1"/>
    <col min="8" max="8" width="8.875" style="0" customWidth="1"/>
    <col min="9" max="9" width="31.00390625" style="0" hidden="1" customWidth="1"/>
    <col min="10" max="10" width="27.75390625" style="0" customWidth="1"/>
    <col min="11" max="11" width="12.75390625" style="0" customWidth="1"/>
  </cols>
  <sheetData>
    <row r="7" ht="13.5" thickBot="1"/>
    <row r="8" spans="1:11" ht="13.5" thickBot="1">
      <c r="A8" s="117" t="s">
        <v>118</v>
      </c>
      <c r="B8" s="63"/>
      <c r="C8" s="63"/>
      <c r="D8" s="63"/>
      <c r="E8" s="63"/>
      <c r="F8" s="134" t="s">
        <v>128</v>
      </c>
      <c r="G8" s="63" t="s">
        <v>119</v>
      </c>
      <c r="H8" s="63"/>
      <c r="I8" s="63"/>
      <c r="J8" s="63"/>
      <c r="K8" s="134" t="s">
        <v>128</v>
      </c>
    </row>
    <row r="9" spans="1:11" ht="12.75">
      <c r="A9" s="118"/>
      <c r="B9" s="119" t="s">
        <v>120</v>
      </c>
      <c r="C9" s="119"/>
      <c r="D9" s="119"/>
      <c r="E9" s="119"/>
      <c r="F9" s="177">
        <f>'Pénzforgalmi tábla 2.sz'!C6</f>
        <v>0</v>
      </c>
      <c r="G9" s="16"/>
      <c r="H9" s="16" t="s">
        <v>58</v>
      </c>
      <c r="I9" s="16"/>
      <c r="J9" s="16"/>
      <c r="K9" s="120">
        <f>'Pénzforgalmi tábla 2.sz'!C34</f>
        <v>17013</v>
      </c>
    </row>
    <row r="10" spans="1:11" ht="12.75">
      <c r="A10" s="64"/>
      <c r="B10" s="16" t="s">
        <v>121</v>
      </c>
      <c r="C10" s="16"/>
      <c r="D10" s="16"/>
      <c r="E10" s="16"/>
      <c r="F10" s="120">
        <f>'Pénzforgalmi tábla 2.sz'!C12</f>
        <v>18161</v>
      </c>
      <c r="G10" s="16"/>
      <c r="H10" s="16" t="s">
        <v>59</v>
      </c>
      <c r="I10" s="16"/>
      <c r="J10" s="16"/>
      <c r="K10" s="120">
        <f>'Pénzforgalmi tábla 2.sz'!C35</f>
        <v>3700</v>
      </c>
    </row>
    <row r="11" spans="1:11" ht="12.75">
      <c r="A11" s="64"/>
      <c r="B11" s="16" t="s">
        <v>122</v>
      </c>
      <c r="C11" s="16"/>
      <c r="D11" s="16"/>
      <c r="E11" s="16"/>
      <c r="F11" s="120">
        <f>'Pénzforgalmi tábla 2.sz'!C7</f>
        <v>38885</v>
      </c>
      <c r="G11" s="16"/>
      <c r="H11" s="51" t="s">
        <v>161</v>
      </c>
      <c r="I11" s="16"/>
      <c r="J11" s="16"/>
      <c r="K11" s="120">
        <f>'Pénzforgalmi tábla 2.sz'!C36</f>
        <v>51479</v>
      </c>
    </row>
    <row r="12" spans="1:11" ht="12.75">
      <c r="A12" s="64"/>
      <c r="B12" s="31" t="s">
        <v>304</v>
      </c>
      <c r="C12" s="16"/>
      <c r="D12" s="16"/>
      <c r="E12" s="16"/>
      <c r="F12" s="120">
        <f>'Pénzforgalmi tábla 2.sz'!C23</f>
        <v>1000</v>
      </c>
      <c r="G12" s="16"/>
      <c r="H12" s="114" t="s">
        <v>306</v>
      </c>
      <c r="I12" s="16"/>
      <c r="J12" s="16"/>
      <c r="K12" s="120">
        <f>'Pénzforgalmi tábla 2.sz'!C37+'Pénzforgalmi tábla 2.sz'!C38</f>
        <v>18857</v>
      </c>
    </row>
    <row r="13" spans="1:11" ht="12.75">
      <c r="A13" s="64"/>
      <c r="B13" s="114" t="s">
        <v>303</v>
      </c>
      <c r="C13" s="16"/>
      <c r="D13" s="16"/>
      <c r="E13" s="16"/>
      <c r="F13" s="120">
        <f>'Pénzforgalmi tábla 2.sz'!C28</f>
        <v>101</v>
      </c>
      <c r="G13" s="16"/>
      <c r="H13" s="114" t="s">
        <v>123</v>
      </c>
      <c r="I13" s="16"/>
      <c r="J13" s="16"/>
      <c r="K13" s="120">
        <f>'Pénzforgalmi tábla 2.sz'!C39</f>
        <v>17968</v>
      </c>
    </row>
    <row r="14" spans="1:11" ht="12.75">
      <c r="A14" s="64"/>
      <c r="B14" s="114" t="s">
        <v>156</v>
      </c>
      <c r="C14" s="16"/>
      <c r="D14" s="16"/>
      <c r="E14" s="16"/>
      <c r="F14" s="120">
        <f>'Pénzforgalmi tábla 2.sz'!C19</f>
        <v>0</v>
      </c>
      <c r="G14" s="16"/>
      <c r="H14" s="186" t="s">
        <v>167</v>
      </c>
      <c r="I14" s="16"/>
      <c r="J14" s="16"/>
      <c r="K14" s="120">
        <f>'Pénzforgalmi tábla 2.sz'!C42</f>
        <v>2400</v>
      </c>
    </row>
    <row r="15" spans="1:11" ht="12.75">
      <c r="A15" s="64"/>
      <c r="B15" s="51" t="s">
        <v>300</v>
      </c>
      <c r="C15" s="16"/>
      <c r="D15" s="16"/>
      <c r="E15" s="16"/>
      <c r="F15" s="120">
        <f>'Pénzforgalmi tábla 2.sz'!C31</f>
        <v>57346</v>
      </c>
      <c r="G15" s="16"/>
      <c r="H15" s="51" t="s">
        <v>301</v>
      </c>
      <c r="I15" s="16"/>
      <c r="J15" s="16"/>
      <c r="K15" s="120">
        <f>'Pénzforgalmi tábla 2.sz'!C40+'Pénzforgalmi tábla 2.sz'!C41</f>
        <v>4076</v>
      </c>
    </row>
    <row r="16" spans="1:11" ht="13.5" thickBot="1">
      <c r="A16" s="121" t="s">
        <v>13</v>
      </c>
      <c r="B16" s="122"/>
      <c r="C16" s="122"/>
      <c r="D16" s="122"/>
      <c r="E16" s="122"/>
      <c r="F16" s="123">
        <f>ROUND(SUM(F9:F15),0)</f>
        <v>115493</v>
      </c>
      <c r="G16" s="121" t="s">
        <v>13</v>
      </c>
      <c r="H16" s="122"/>
      <c r="I16" s="122"/>
      <c r="J16" s="122"/>
      <c r="K16" s="123">
        <f>ROUND(SUM(K9:K15),0)</f>
        <v>115493</v>
      </c>
    </row>
  </sheetData>
  <sheetProtection/>
  <printOptions/>
  <pageMargins left="0.75" right="0.75" top="1" bottom="1" header="0.5" footer="0.5"/>
  <pageSetup horizontalDpi="600" verticalDpi="600" orientation="landscape" paperSize="9" scale="93" r:id="rId1"/>
  <headerFooter alignWithMargins="0">
    <oddHeader>&amp;CRemeteszőlős Község Önkormányzata
2016.évi költségvetésének 
Mérleg tagolása&amp;R3. melléklet a  /2016. (II....) 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17"/>
  <sheetViews>
    <sheetView showGridLines="0" view="pageBreakPreview" zoomScale="75" zoomScaleNormal="115" zoomScaleSheetLayoutView="75" zoomScalePageLayoutView="0" workbookViewId="0" topLeftCell="A181">
      <selection activeCell="J220" sqref="J220"/>
    </sheetView>
  </sheetViews>
  <sheetFormatPr defaultColWidth="10.375" defaultRowHeight="12.75"/>
  <cols>
    <col min="1" max="1" width="5.875" style="1" customWidth="1"/>
    <col min="2" max="2" width="24.75390625" style="0" customWidth="1"/>
    <col min="3" max="3" width="10.75390625" style="0" customWidth="1"/>
    <col min="4" max="4" width="11.625" style="0" customWidth="1"/>
    <col min="5" max="5" width="15.625" style="159" customWidth="1"/>
    <col min="6" max="6" width="16.875" style="159" customWidth="1"/>
    <col min="7" max="7" width="15.125" style="159" customWidth="1"/>
    <col min="8" max="8" width="14.375" style="159" customWidth="1"/>
    <col min="9" max="9" width="13.25390625" style="159" customWidth="1"/>
    <col min="10" max="10" width="13.00390625" style="159" customWidth="1"/>
    <col min="11" max="11" width="16.75390625" style="159" customWidth="1"/>
    <col min="12" max="12" width="17.00390625" style="159" customWidth="1"/>
  </cols>
  <sheetData>
    <row r="2" spans="2:12" ht="12.75">
      <c r="B2" s="352"/>
      <c r="C2" s="352"/>
      <c r="D2" s="352"/>
      <c r="E2" s="366" t="s">
        <v>0</v>
      </c>
      <c r="F2" s="248" t="s">
        <v>1</v>
      </c>
      <c r="G2" s="248"/>
      <c r="H2" s="248"/>
      <c r="I2" s="248"/>
      <c r="J2" s="248"/>
      <c r="K2" s="248"/>
      <c r="L2" s="248"/>
    </row>
    <row r="3" spans="2:12" ht="12.75">
      <c r="B3" s="352"/>
      <c r="C3" s="352"/>
      <c r="D3" s="352"/>
      <c r="E3" s="366"/>
      <c r="F3" s="147" t="s">
        <v>107</v>
      </c>
      <c r="G3" s="147" t="s">
        <v>3</v>
      </c>
      <c r="H3" s="147" t="s">
        <v>4</v>
      </c>
      <c r="I3" s="147" t="s">
        <v>5</v>
      </c>
      <c r="J3" s="147" t="s">
        <v>7</v>
      </c>
      <c r="K3" s="147" t="s">
        <v>8</v>
      </c>
      <c r="L3" s="147" t="s">
        <v>9</v>
      </c>
    </row>
    <row r="4" spans="2:12" ht="12.75">
      <c r="B4" s="365" t="s">
        <v>10</v>
      </c>
      <c r="C4" s="365"/>
      <c r="D4" s="365"/>
      <c r="E4" s="152">
        <f>SUM(F4:L4)</f>
        <v>115493000</v>
      </c>
      <c r="F4" s="148">
        <f>F17+F21+F32+F37+F44+F50</f>
        <v>112853000</v>
      </c>
      <c r="G4" s="148">
        <f aca="true" t="shared" si="0" ref="G4:L4">G17+G21+G32+G37+G44+G50</f>
        <v>0</v>
      </c>
      <c r="H4" s="148">
        <f t="shared" si="0"/>
        <v>0</v>
      </c>
      <c r="I4" s="148">
        <f t="shared" si="0"/>
        <v>0</v>
      </c>
      <c r="J4" s="148">
        <f t="shared" si="0"/>
        <v>2640000</v>
      </c>
      <c r="K4" s="148">
        <f t="shared" si="0"/>
        <v>0</v>
      </c>
      <c r="L4" s="148">
        <f t="shared" si="0"/>
        <v>0</v>
      </c>
    </row>
    <row r="5" spans="2:12" ht="12.75">
      <c r="B5" s="365" t="s">
        <v>11</v>
      </c>
      <c r="C5" s="365"/>
      <c r="D5" s="365"/>
      <c r="E5" s="152">
        <f>SUM(F5:L5)</f>
        <v>115493000</v>
      </c>
      <c r="F5" s="148">
        <f>F74+F83+F94+F102+F120+F146+F158+F171+F185+F205+F214</f>
        <v>80984700</v>
      </c>
      <c r="G5" s="148">
        <f>G74+G84+G94+G102+G120+G146+G158+G171+G185+G205</f>
        <v>21520000</v>
      </c>
      <c r="H5" s="148">
        <f>H74+H83+H94+H102+H120+H146+H158+H171+H185+H205</f>
        <v>321300</v>
      </c>
      <c r="I5" s="148">
        <f>I74+I83+I94+I102+I120+I146+I158+I171+I185+I205</f>
        <v>3612000</v>
      </c>
      <c r="J5" s="148">
        <f>J74+J83+J102+J120+J146+J158+J171+J185+J205</f>
        <v>6145000</v>
      </c>
      <c r="K5" s="148">
        <f>K74+K83+K94+K102+K120+K146+K158+K171+K185+K205</f>
        <v>2910000</v>
      </c>
      <c r="L5" s="148">
        <f>L68+L94+L120+L146+L158+L171+L185+L205</f>
        <v>0</v>
      </c>
    </row>
    <row r="6" spans="1:12" ht="12.75">
      <c r="A6" s="6"/>
      <c r="B6" s="7"/>
      <c r="C6" s="7"/>
      <c r="D6" s="7"/>
      <c r="E6" s="149"/>
      <c r="F6" s="150"/>
      <c r="G6" s="237"/>
      <c r="I6" s="150"/>
      <c r="J6" s="150"/>
      <c r="K6" s="150"/>
      <c r="L6" s="150"/>
    </row>
    <row r="7" spans="1:12" ht="12.75">
      <c r="A7" s="6"/>
      <c r="B7" s="7"/>
      <c r="C7" s="7"/>
      <c r="D7" s="7"/>
      <c r="E7" s="149">
        <f>SUM(E4-E5)</f>
        <v>0</v>
      </c>
      <c r="F7" s="150"/>
      <c r="G7" s="150"/>
      <c r="H7" s="150"/>
      <c r="I7" s="150"/>
      <c r="J7" s="150"/>
      <c r="K7" s="150"/>
      <c r="L7" s="150"/>
    </row>
    <row r="9" spans="1:12" ht="12.75">
      <c r="A9" s="103" t="s">
        <v>12</v>
      </c>
      <c r="B9" s="11"/>
      <c r="C9" s="12"/>
      <c r="D9" s="12"/>
      <c r="E9" s="363" t="s">
        <v>0</v>
      </c>
      <c r="F9" s="248" t="s">
        <v>1</v>
      </c>
      <c r="G9" s="248"/>
      <c r="H9" s="248"/>
      <c r="I9" s="248"/>
      <c r="J9" s="248"/>
      <c r="K9" s="248"/>
      <c r="L9" s="248"/>
    </row>
    <row r="10" spans="1:12" ht="12.75">
      <c r="A10" s="10"/>
      <c r="B10" s="11"/>
      <c r="C10" s="12"/>
      <c r="D10" s="12"/>
      <c r="E10" s="359"/>
      <c r="F10" s="147" t="s">
        <v>107</v>
      </c>
      <c r="G10" s="147" t="s">
        <v>3</v>
      </c>
      <c r="H10" s="147" t="s">
        <v>4</v>
      </c>
      <c r="I10" s="147" t="s">
        <v>5</v>
      </c>
      <c r="J10" s="147" t="s">
        <v>7</v>
      </c>
      <c r="K10" s="147" t="s">
        <v>8</v>
      </c>
      <c r="L10" s="147" t="s">
        <v>9</v>
      </c>
    </row>
    <row r="11" spans="1:12" ht="12.75">
      <c r="A11" s="14">
        <v>1</v>
      </c>
      <c r="B11" s="352" t="s">
        <v>256</v>
      </c>
      <c r="C11" s="353"/>
      <c r="D11" s="353"/>
      <c r="E11" s="148"/>
      <c r="F11" s="148"/>
      <c r="G11" s="148"/>
      <c r="H11" s="148"/>
      <c r="I11" s="148"/>
      <c r="J11" s="148"/>
      <c r="K11" s="148"/>
      <c r="L11" s="148"/>
    </row>
    <row r="12" spans="1:12" ht="12.75">
      <c r="A12" s="14">
        <v>2</v>
      </c>
      <c r="B12" s="352"/>
      <c r="C12" s="353"/>
      <c r="D12" s="353"/>
      <c r="E12" s="148"/>
      <c r="F12" s="148"/>
      <c r="G12" s="148"/>
      <c r="H12" s="148"/>
      <c r="I12" s="148"/>
      <c r="J12" s="148"/>
      <c r="K12" s="148"/>
      <c r="L12" s="148"/>
    </row>
    <row r="13" spans="1:12" ht="12.75">
      <c r="A13" s="14">
        <v>3</v>
      </c>
      <c r="B13" s="352" t="s">
        <v>215</v>
      </c>
      <c r="C13" s="353"/>
      <c r="D13" s="353"/>
      <c r="E13" s="148">
        <f>SUM(F13:L13)</f>
        <v>10603233</v>
      </c>
      <c r="F13" s="148">
        <v>10603233</v>
      </c>
      <c r="G13" s="148"/>
      <c r="H13" s="148"/>
      <c r="I13" s="148"/>
      <c r="J13" s="148"/>
      <c r="K13" s="148"/>
      <c r="L13" s="148"/>
    </row>
    <row r="14" spans="1:12" ht="12.75">
      <c r="A14" s="14">
        <v>4</v>
      </c>
      <c r="B14" s="352" t="s">
        <v>229</v>
      </c>
      <c r="C14" s="353"/>
      <c r="D14" s="353"/>
      <c r="E14" s="148">
        <f>SUM(F14:L14)</f>
        <v>3718164</v>
      </c>
      <c r="F14" s="148">
        <v>3718164</v>
      </c>
      <c r="G14" s="148"/>
      <c r="H14" s="148"/>
      <c r="I14" s="148"/>
      <c r="J14" s="148"/>
      <c r="K14" s="148"/>
      <c r="L14" s="148"/>
    </row>
    <row r="15" spans="1:12" ht="12.75">
      <c r="A15" s="14">
        <v>5</v>
      </c>
      <c r="B15" s="352" t="s">
        <v>216</v>
      </c>
      <c r="C15" s="353"/>
      <c r="D15" s="353"/>
      <c r="E15" s="148">
        <f>SUM(F15:L15)</f>
        <v>1200000</v>
      </c>
      <c r="F15" s="148">
        <v>1200000</v>
      </c>
      <c r="G15" s="148"/>
      <c r="H15" s="148"/>
      <c r="I15" s="148"/>
      <c r="J15" s="148"/>
      <c r="K15" s="148"/>
      <c r="L15" s="148"/>
    </row>
    <row r="16" spans="1:12" ht="12.75">
      <c r="A16" s="14">
        <v>6</v>
      </c>
      <c r="B16" s="287"/>
      <c r="C16" s="287"/>
      <c r="D16" s="287"/>
      <c r="E16" s="148"/>
      <c r="F16" s="148"/>
      <c r="G16" s="148"/>
      <c r="H16" s="148"/>
      <c r="I16" s="148"/>
      <c r="J16" s="148"/>
      <c r="K16" s="148"/>
      <c r="L16" s="148"/>
    </row>
    <row r="17" spans="1:12" ht="12.75">
      <c r="A17" s="112">
        <v>7</v>
      </c>
      <c r="B17" s="367" t="s">
        <v>13</v>
      </c>
      <c r="C17" s="367"/>
      <c r="D17" s="367"/>
      <c r="E17" s="152">
        <f aca="true" t="shared" si="1" ref="E17:L17">SUM(E11:E16)</f>
        <v>15521397</v>
      </c>
      <c r="F17" s="152">
        <f t="shared" si="1"/>
        <v>15521397</v>
      </c>
      <c r="G17" s="152">
        <f t="shared" si="1"/>
        <v>0</v>
      </c>
      <c r="H17" s="152">
        <f t="shared" si="1"/>
        <v>0</v>
      </c>
      <c r="I17" s="152">
        <f t="shared" si="1"/>
        <v>0</v>
      </c>
      <c r="J17" s="152">
        <f t="shared" si="1"/>
        <v>0</v>
      </c>
      <c r="K17" s="152">
        <f t="shared" si="1"/>
        <v>0</v>
      </c>
      <c r="L17" s="152">
        <f t="shared" si="1"/>
        <v>0</v>
      </c>
    </row>
    <row r="18" spans="1:12" ht="12.75">
      <c r="A18" s="103" t="s">
        <v>257</v>
      </c>
      <c r="B18" s="11"/>
      <c r="C18" s="12"/>
      <c r="D18" s="12"/>
      <c r="E18" s="363" t="s">
        <v>0</v>
      </c>
      <c r="F18" s="248" t="s">
        <v>1</v>
      </c>
      <c r="G18" s="248"/>
      <c r="H18" s="248"/>
      <c r="I18" s="248"/>
      <c r="J18" s="248"/>
      <c r="K18" s="248"/>
      <c r="L18" s="248"/>
    </row>
    <row r="19" spans="1:12" ht="12.75">
      <c r="A19" s="103">
        <v>8</v>
      </c>
      <c r="B19" s="11"/>
      <c r="C19" s="12"/>
      <c r="D19" s="12"/>
      <c r="E19" s="363"/>
      <c r="F19" s="147" t="s">
        <v>107</v>
      </c>
      <c r="G19" s="147" t="s">
        <v>3</v>
      </c>
      <c r="H19" s="147" t="s">
        <v>4</v>
      </c>
      <c r="I19" s="147" t="s">
        <v>5</v>
      </c>
      <c r="J19" s="147" t="s">
        <v>7</v>
      </c>
      <c r="K19" s="147" t="s">
        <v>8</v>
      </c>
      <c r="L19" s="147" t="s">
        <v>9</v>
      </c>
    </row>
    <row r="20" spans="1:12" ht="12.75">
      <c r="A20" s="26">
        <v>9</v>
      </c>
      <c r="B20" s="27" t="s">
        <v>15</v>
      </c>
      <c r="C20" s="28"/>
      <c r="D20" s="28"/>
      <c r="E20" s="154">
        <f>SUM(F20:L20)</f>
        <v>2640000</v>
      </c>
      <c r="F20" s="155">
        <v>0</v>
      </c>
      <c r="G20" s="152"/>
      <c r="H20" s="152"/>
      <c r="I20" s="152"/>
      <c r="J20" s="155">
        <v>2640000</v>
      </c>
      <c r="K20" s="152"/>
      <c r="L20" s="152"/>
    </row>
    <row r="21" spans="1:12" ht="12.75">
      <c r="A21" s="14">
        <v>10</v>
      </c>
      <c r="B21" s="361" t="s">
        <v>16</v>
      </c>
      <c r="C21" s="361"/>
      <c r="D21" s="361"/>
      <c r="E21" s="152">
        <f aca="true" t="shared" si="2" ref="E21:L21">SUM(E20:E20)</f>
        <v>2640000</v>
      </c>
      <c r="F21" s="152">
        <f t="shared" si="2"/>
        <v>0</v>
      </c>
      <c r="G21" s="152">
        <f t="shared" si="2"/>
        <v>0</v>
      </c>
      <c r="H21" s="152">
        <f t="shared" si="2"/>
        <v>0</v>
      </c>
      <c r="I21" s="152">
        <f t="shared" si="2"/>
        <v>0</v>
      </c>
      <c r="J21" s="152">
        <f t="shared" si="2"/>
        <v>2640000</v>
      </c>
      <c r="K21" s="152">
        <f t="shared" si="2"/>
        <v>0</v>
      </c>
      <c r="L21" s="152">
        <f t="shared" si="2"/>
        <v>0</v>
      </c>
    </row>
    <row r="22" spans="1:12" ht="12.75">
      <c r="A22" s="30"/>
      <c r="B22" s="31"/>
      <c r="C22" s="16"/>
      <c r="D22" s="16"/>
      <c r="E22" s="156"/>
      <c r="F22" s="156"/>
      <c r="G22" s="156"/>
      <c r="H22" s="156"/>
      <c r="I22" s="156"/>
      <c r="J22" s="156"/>
      <c r="K22" s="156"/>
      <c r="L22" s="156"/>
    </row>
    <row r="23" spans="1:12" ht="12.75">
      <c r="A23" s="364" t="s">
        <v>258</v>
      </c>
      <c r="B23" s="364"/>
      <c r="C23" s="364"/>
      <c r="D23" s="364"/>
      <c r="E23" s="363" t="s">
        <v>0</v>
      </c>
      <c r="F23" s="248" t="s">
        <v>1</v>
      </c>
      <c r="G23" s="248"/>
      <c r="H23" s="248"/>
      <c r="I23" s="248"/>
      <c r="J23" s="248"/>
      <c r="K23" s="248"/>
      <c r="L23" s="248"/>
    </row>
    <row r="24" spans="1:12" ht="12.75">
      <c r="A24" s="103"/>
      <c r="B24" s="364"/>
      <c r="C24" s="364"/>
      <c r="D24" s="364"/>
      <c r="E24" s="363"/>
      <c r="F24" s="147" t="s">
        <v>107</v>
      </c>
      <c r="G24" s="147" t="s">
        <v>3</v>
      </c>
      <c r="H24" s="147" t="s">
        <v>4</v>
      </c>
      <c r="I24" s="147" t="s">
        <v>5</v>
      </c>
      <c r="J24" s="147" t="s">
        <v>7</v>
      </c>
      <c r="K24" s="147" t="s">
        <v>8</v>
      </c>
      <c r="L24" s="147" t="s">
        <v>9</v>
      </c>
    </row>
    <row r="25" spans="1:12" ht="12.75">
      <c r="A25" s="104">
        <v>11</v>
      </c>
      <c r="B25" s="362" t="s">
        <v>18</v>
      </c>
      <c r="C25" s="362"/>
      <c r="D25" s="362"/>
      <c r="E25" s="148">
        <f aca="true" t="shared" si="3" ref="E25:E31">SUM(F25:L25)</f>
        <v>18000000</v>
      </c>
      <c r="F25" s="148">
        <v>18000000</v>
      </c>
      <c r="G25" s="148"/>
      <c r="H25" s="148"/>
      <c r="I25" s="148"/>
      <c r="J25" s="148"/>
      <c r="K25" s="148"/>
      <c r="L25" s="148"/>
    </row>
    <row r="26" spans="1:12" ht="12.75">
      <c r="A26" s="14">
        <v>12</v>
      </c>
      <c r="B26" s="353" t="s">
        <v>19</v>
      </c>
      <c r="C26" s="353"/>
      <c r="D26" s="353"/>
      <c r="E26" s="148">
        <f t="shared" si="3"/>
        <v>9000000</v>
      </c>
      <c r="F26" s="148">
        <v>9000000</v>
      </c>
      <c r="G26" s="148"/>
      <c r="H26" s="148"/>
      <c r="I26" s="148"/>
      <c r="J26" s="148"/>
      <c r="K26" s="148"/>
      <c r="L26" s="148"/>
    </row>
    <row r="27" spans="1:12" ht="12.75">
      <c r="A27" s="14">
        <v>13</v>
      </c>
      <c r="B27" s="353" t="s">
        <v>20</v>
      </c>
      <c r="C27" s="353"/>
      <c r="D27" s="353"/>
      <c r="E27" s="148">
        <f t="shared" si="3"/>
        <v>8680000</v>
      </c>
      <c r="F27" s="148">
        <v>8680000</v>
      </c>
      <c r="G27" s="148"/>
      <c r="H27" s="148"/>
      <c r="I27" s="148"/>
      <c r="J27" s="148"/>
      <c r="K27" s="148"/>
      <c r="L27" s="148"/>
    </row>
    <row r="28" spans="1:12" ht="12.75">
      <c r="A28" s="14">
        <v>14</v>
      </c>
      <c r="B28" s="352" t="s">
        <v>173</v>
      </c>
      <c r="C28" s="353"/>
      <c r="D28" s="353"/>
      <c r="E28" s="148">
        <f t="shared" si="3"/>
        <v>400000</v>
      </c>
      <c r="F28" s="148">
        <v>400000</v>
      </c>
      <c r="G28" s="148"/>
      <c r="H28" s="148"/>
      <c r="I28" s="148"/>
      <c r="J28" s="148"/>
      <c r="K28" s="148"/>
      <c r="L28" s="148"/>
    </row>
    <row r="29" spans="1:12" ht="12.75">
      <c r="A29" s="14">
        <v>15</v>
      </c>
      <c r="B29" s="286" t="s">
        <v>174</v>
      </c>
      <c r="C29" s="287"/>
      <c r="D29" s="287"/>
      <c r="E29" s="148">
        <f t="shared" si="3"/>
        <v>0</v>
      </c>
      <c r="F29" s="157">
        <v>0</v>
      </c>
      <c r="G29" s="157"/>
      <c r="H29" s="157"/>
      <c r="I29" s="157"/>
      <c r="J29" s="157"/>
      <c r="K29" s="157"/>
      <c r="L29" s="157"/>
    </row>
    <row r="30" spans="1:12" ht="12.75">
      <c r="A30" s="14">
        <v>16</v>
      </c>
      <c r="B30" s="286" t="s">
        <v>147</v>
      </c>
      <c r="C30" s="287"/>
      <c r="D30" s="287"/>
      <c r="E30" s="148">
        <f t="shared" si="3"/>
        <v>2805000</v>
      </c>
      <c r="F30" s="157">
        <v>2805000</v>
      </c>
      <c r="G30" s="157"/>
      <c r="H30" s="157"/>
      <c r="I30" s="157"/>
      <c r="J30" s="157"/>
      <c r="K30" s="157"/>
      <c r="L30" s="157"/>
    </row>
    <row r="31" spans="1:12" ht="12.75">
      <c r="A31" s="14">
        <v>17</v>
      </c>
      <c r="B31" s="287"/>
      <c r="C31" s="287"/>
      <c r="D31" s="287"/>
      <c r="E31" s="148">
        <f t="shared" si="3"/>
        <v>0</v>
      </c>
      <c r="F31" s="157"/>
      <c r="G31" s="157"/>
      <c r="H31" s="157"/>
      <c r="I31" s="157"/>
      <c r="J31" s="157"/>
      <c r="K31" s="157"/>
      <c r="L31" s="157"/>
    </row>
    <row r="32" spans="1:12" ht="12.75">
      <c r="A32" s="14">
        <v>18</v>
      </c>
      <c r="B32" s="361" t="s">
        <v>16</v>
      </c>
      <c r="C32" s="361"/>
      <c r="D32" s="361"/>
      <c r="E32" s="152">
        <f aca="true" t="shared" si="4" ref="E32:L32">SUM(E25:E31)</f>
        <v>38885000</v>
      </c>
      <c r="F32" s="152">
        <f t="shared" si="4"/>
        <v>38885000</v>
      </c>
      <c r="G32" s="152">
        <f t="shared" si="4"/>
        <v>0</v>
      </c>
      <c r="H32" s="152">
        <f t="shared" si="4"/>
        <v>0</v>
      </c>
      <c r="I32" s="152">
        <f t="shared" si="4"/>
        <v>0</v>
      </c>
      <c r="J32" s="152">
        <f t="shared" si="4"/>
        <v>0</v>
      </c>
      <c r="K32" s="152">
        <f t="shared" si="4"/>
        <v>0</v>
      </c>
      <c r="L32" s="152">
        <f t="shared" si="4"/>
        <v>0</v>
      </c>
    </row>
    <row r="33" spans="1:12" ht="12.75">
      <c r="A33" s="30"/>
      <c r="B33" s="16"/>
      <c r="C33" s="16"/>
      <c r="D33" s="16"/>
      <c r="E33" s="156"/>
      <c r="F33" s="156"/>
      <c r="G33" s="156"/>
      <c r="H33" s="156"/>
      <c r="I33" s="156"/>
      <c r="J33" s="156"/>
      <c r="K33" s="156"/>
      <c r="L33" s="156"/>
    </row>
    <row r="34" spans="1:12" ht="12.75">
      <c r="A34" s="360" t="s">
        <v>152</v>
      </c>
      <c r="B34" s="360"/>
      <c r="C34" s="360"/>
      <c r="D34" s="360"/>
      <c r="E34" s="151" t="s">
        <v>0</v>
      </c>
      <c r="F34" s="147" t="s">
        <v>107</v>
      </c>
      <c r="G34" s="147" t="s">
        <v>3</v>
      </c>
      <c r="H34" s="147" t="s">
        <v>4</v>
      </c>
      <c r="I34" s="147" t="s">
        <v>5</v>
      </c>
      <c r="J34" s="147" t="s">
        <v>7</v>
      </c>
      <c r="K34" s="147" t="s">
        <v>8</v>
      </c>
      <c r="L34" s="147" t="s">
        <v>9</v>
      </c>
    </row>
    <row r="35" spans="1:13" ht="12.75">
      <c r="A35" s="14">
        <v>19</v>
      </c>
      <c r="B35" s="287" t="s">
        <v>24</v>
      </c>
      <c r="C35" s="287"/>
      <c r="D35" s="287"/>
      <c r="E35" s="148">
        <f>SUM(F35:L35)</f>
        <v>100631</v>
      </c>
      <c r="F35" s="154">
        <v>100631</v>
      </c>
      <c r="G35" s="152"/>
      <c r="H35" s="158"/>
      <c r="I35" s="158"/>
      <c r="J35" s="152"/>
      <c r="K35" s="152"/>
      <c r="L35" s="152"/>
      <c r="M35" s="35"/>
    </row>
    <row r="36" spans="1:13" ht="12.75">
      <c r="A36" s="14">
        <v>20</v>
      </c>
      <c r="B36" s="287"/>
      <c r="C36" s="287"/>
      <c r="D36" s="287"/>
      <c r="E36" s="152"/>
      <c r="F36" s="152"/>
      <c r="G36" s="152"/>
      <c r="H36" s="158"/>
      <c r="I36" s="158"/>
      <c r="J36" s="152"/>
      <c r="K36" s="152"/>
      <c r="L36" s="152"/>
      <c r="M36" s="35"/>
    </row>
    <row r="37" spans="1:12" ht="12.75">
      <c r="A37" s="14">
        <v>21</v>
      </c>
      <c r="B37" s="287"/>
      <c r="C37" s="287"/>
      <c r="D37" s="287"/>
      <c r="E37" s="152">
        <f aca="true" t="shared" si="5" ref="E37:L37">SUM(E35:E36)</f>
        <v>100631</v>
      </c>
      <c r="F37" s="152">
        <f t="shared" si="5"/>
        <v>100631</v>
      </c>
      <c r="G37" s="152">
        <f t="shared" si="5"/>
        <v>0</v>
      </c>
      <c r="H37" s="152">
        <f t="shared" si="5"/>
        <v>0</v>
      </c>
      <c r="I37" s="152">
        <f t="shared" si="5"/>
        <v>0</v>
      </c>
      <c r="J37" s="152">
        <f t="shared" si="5"/>
        <v>0</v>
      </c>
      <c r="K37" s="152">
        <f t="shared" si="5"/>
        <v>0</v>
      </c>
      <c r="L37" s="152">
        <f t="shared" si="5"/>
        <v>0</v>
      </c>
    </row>
    <row r="38" spans="1:12" ht="12.75">
      <c r="A38" s="36"/>
      <c r="B38" s="31"/>
      <c r="C38" s="16"/>
      <c r="D38" s="16"/>
      <c r="E38" s="156"/>
      <c r="F38" s="156"/>
      <c r="G38" s="156"/>
      <c r="H38" s="156"/>
      <c r="I38" s="156"/>
      <c r="J38" s="156"/>
      <c r="K38" s="156"/>
      <c r="L38" s="156"/>
    </row>
    <row r="39" spans="1:12" ht="12.75">
      <c r="A39" s="358" t="s">
        <v>25</v>
      </c>
      <c r="B39" s="358"/>
      <c r="C39" s="358"/>
      <c r="D39" s="358"/>
      <c r="E39" s="359" t="s">
        <v>0</v>
      </c>
      <c r="F39" s="248" t="s">
        <v>1</v>
      </c>
      <c r="G39" s="248"/>
      <c r="H39" s="248"/>
      <c r="I39" s="248"/>
      <c r="J39" s="248"/>
      <c r="K39" s="248"/>
      <c r="L39" s="248"/>
    </row>
    <row r="40" spans="1:12" ht="12.75">
      <c r="A40" s="33"/>
      <c r="B40" s="358"/>
      <c r="C40" s="358"/>
      <c r="D40" s="358"/>
      <c r="E40" s="359"/>
      <c r="F40" s="147" t="s">
        <v>107</v>
      </c>
      <c r="G40" s="147" t="s">
        <v>3</v>
      </c>
      <c r="H40" s="147" t="s">
        <v>4</v>
      </c>
      <c r="I40" s="147" t="s">
        <v>5</v>
      </c>
      <c r="J40" s="147" t="s">
        <v>7</v>
      </c>
      <c r="K40" s="147" t="s">
        <v>8</v>
      </c>
      <c r="L40" s="147" t="s">
        <v>9</v>
      </c>
    </row>
    <row r="41" spans="1:12" ht="12.75">
      <c r="A41" s="14">
        <v>22</v>
      </c>
      <c r="B41" s="355" t="s">
        <v>163</v>
      </c>
      <c r="C41" s="356"/>
      <c r="D41" s="357"/>
      <c r="E41" s="148">
        <f>SUM(F41:L41)</f>
        <v>0</v>
      </c>
      <c r="F41" s="148">
        <v>0</v>
      </c>
      <c r="G41" s="148"/>
      <c r="H41" s="148"/>
      <c r="I41" s="148"/>
      <c r="J41" s="148"/>
      <c r="K41" s="148"/>
      <c r="L41" s="148"/>
    </row>
    <row r="42" spans="1:12" ht="12.75">
      <c r="A42" s="14">
        <v>23</v>
      </c>
      <c r="B42" s="352" t="s">
        <v>176</v>
      </c>
      <c r="C42" s="353"/>
      <c r="D42" s="353"/>
      <c r="E42" s="148">
        <f>SUM(F42:L42)</f>
        <v>1000000</v>
      </c>
      <c r="F42" s="148">
        <v>1000000</v>
      </c>
      <c r="G42" s="148"/>
      <c r="H42" s="148"/>
      <c r="I42" s="148"/>
      <c r="J42" s="148"/>
      <c r="K42" s="148"/>
      <c r="L42" s="148"/>
    </row>
    <row r="43" spans="1:12" ht="12.75">
      <c r="A43" s="14">
        <v>24</v>
      </c>
      <c r="B43" s="286" t="s">
        <v>175</v>
      </c>
      <c r="C43" s="287"/>
      <c r="D43" s="287"/>
      <c r="E43" s="148">
        <f>SUM(F43:L43)</f>
        <v>0</v>
      </c>
      <c r="F43" s="148"/>
      <c r="G43" s="148"/>
      <c r="H43" s="148"/>
      <c r="I43" s="148"/>
      <c r="J43" s="148"/>
      <c r="K43" s="148"/>
      <c r="L43" s="148"/>
    </row>
    <row r="44" spans="1:12" ht="12.75">
      <c r="A44" s="98">
        <v>25</v>
      </c>
      <c r="B44" s="354" t="s">
        <v>13</v>
      </c>
      <c r="C44" s="354"/>
      <c r="D44" s="354"/>
      <c r="E44" s="152">
        <f>SUM(E41:E43)</f>
        <v>1000000</v>
      </c>
      <c r="F44" s="152">
        <f>SUM(F41:F43)</f>
        <v>1000000</v>
      </c>
      <c r="G44" s="152">
        <f aca="true" t="shared" si="6" ref="G44:L44">SUM(G41:G43)</f>
        <v>0</v>
      </c>
      <c r="H44" s="152">
        <f t="shared" si="6"/>
        <v>0</v>
      </c>
      <c r="I44" s="152">
        <f t="shared" si="6"/>
        <v>0</v>
      </c>
      <c r="J44" s="152">
        <f t="shared" si="6"/>
        <v>0</v>
      </c>
      <c r="K44" s="152">
        <f t="shared" si="6"/>
        <v>0</v>
      </c>
      <c r="L44" s="152">
        <f t="shared" si="6"/>
        <v>0</v>
      </c>
    </row>
    <row r="45" spans="1:12" ht="12.75">
      <c r="A45" s="30"/>
      <c r="B45" s="31"/>
      <c r="C45" s="16"/>
      <c r="D45" s="16"/>
      <c r="E45" s="156"/>
      <c r="F45" s="156"/>
      <c r="G45" s="156"/>
      <c r="H45" s="156"/>
      <c r="I45" s="156"/>
      <c r="J45" s="156"/>
      <c r="K45" s="156"/>
      <c r="L45" s="156"/>
    </row>
    <row r="46" spans="1:12" ht="12.75">
      <c r="A46" s="358" t="s">
        <v>26</v>
      </c>
      <c r="B46" s="358"/>
      <c r="C46" s="358"/>
      <c r="D46" s="358"/>
      <c r="E46" s="359" t="s">
        <v>0</v>
      </c>
      <c r="F46" s="248" t="s">
        <v>1</v>
      </c>
      <c r="G46" s="248"/>
      <c r="H46" s="248"/>
      <c r="I46" s="248"/>
      <c r="J46" s="248"/>
      <c r="K46" s="248"/>
      <c r="L46" s="248"/>
    </row>
    <row r="47" spans="1:12" ht="12.75">
      <c r="A47" s="33"/>
      <c r="B47" s="358"/>
      <c r="C47" s="358"/>
      <c r="D47" s="358"/>
      <c r="E47" s="359"/>
      <c r="F47" s="147" t="s">
        <v>107</v>
      </c>
      <c r="G47" s="147" t="s">
        <v>3</v>
      </c>
      <c r="H47" s="147" t="s">
        <v>4</v>
      </c>
      <c r="I47" s="147" t="s">
        <v>5</v>
      </c>
      <c r="J47" s="147" t="s">
        <v>7</v>
      </c>
      <c r="K47" s="147" t="s">
        <v>8</v>
      </c>
      <c r="L47" s="147" t="s">
        <v>9</v>
      </c>
    </row>
    <row r="48" spans="1:12" ht="12.75">
      <c r="A48" s="14">
        <v>26</v>
      </c>
      <c r="B48" s="352" t="s">
        <v>268</v>
      </c>
      <c r="C48" s="353"/>
      <c r="D48" s="353"/>
      <c r="E48" s="148">
        <f>SUM(F48:L48)</f>
        <v>56725116</v>
      </c>
      <c r="F48" s="154">
        <v>56725116</v>
      </c>
      <c r="G48" s="154"/>
      <c r="H48" s="154"/>
      <c r="I48" s="154"/>
      <c r="J48" s="154"/>
      <c r="K48" s="154"/>
      <c r="L48" s="154"/>
    </row>
    <row r="49" spans="1:12" ht="12.75">
      <c r="A49" s="14">
        <v>27</v>
      </c>
      <c r="B49" s="352" t="s">
        <v>267</v>
      </c>
      <c r="C49" s="353"/>
      <c r="D49" s="353"/>
      <c r="E49" s="148">
        <f>SUM(F49:L49)</f>
        <v>620856</v>
      </c>
      <c r="F49" s="154">
        <v>620856</v>
      </c>
      <c r="G49" s="154"/>
      <c r="H49" s="154"/>
      <c r="I49" s="154"/>
      <c r="J49" s="154"/>
      <c r="K49" s="154"/>
      <c r="L49" s="154"/>
    </row>
    <row r="50" spans="1:12" ht="12.75">
      <c r="A50" s="37">
        <v>28</v>
      </c>
      <c r="B50" s="354" t="s">
        <v>13</v>
      </c>
      <c r="C50" s="354"/>
      <c r="D50" s="354"/>
      <c r="E50" s="152">
        <f aca="true" t="shared" si="7" ref="E50:L50">SUM(E48:E49)</f>
        <v>57345972</v>
      </c>
      <c r="F50" s="152">
        <f t="shared" si="7"/>
        <v>57345972</v>
      </c>
      <c r="G50" s="152">
        <f t="shared" si="7"/>
        <v>0</v>
      </c>
      <c r="H50" s="152">
        <f t="shared" si="7"/>
        <v>0</v>
      </c>
      <c r="I50" s="152">
        <f t="shared" si="7"/>
        <v>0</v>
      </c>
      <c r="J50" s="152">
        <f t="shared" si="7"/>
        <v>0</v>
      </c>
      <c r="K50" s="152">
        <f t="shared" si="7"/>
        <v>0</v>
      </c>
      <c r="L50" s="152">
        <f t="shared" si="7"/>
        <v>0</v>
      </c>
    </row>
    <row r="51" spans="1:12" ht="12.75">
      <c r="A51" s="6"/>
      <c r="B51" s="7"/>
      <c r="C51" s="7"/>
      <c r="D51" s="7"/>
      <c r="E51" s="150"/>
      <c r="F51" s="150"/>
      <c r="G51" s="150"/>
      <c r="H51" s="150"/>
      <c r="I51" s="150"/>
      <c r="J51" s="150"/>
      <c r="K51" s="150"/>
      <c r="L51" s="150"/>
    </row>
    <row r="52" spans="1:12" ht="12.75">
      <c r="A52" s="6"/>
      <c r="B52" s="7"/>
      <c r="C52" s="7"/>
      <c r="D52" s="7"/>
      <c r="E52" s="150"/>
      <c r="F52" s="150"/>
      <c r="G52" s="150"/>
      <c r="H52" s="150"/>
      <c r="I52" s="150"/>
      <c r="J52" s="150"/>
      <c r="K52" s="150"/>
      <c r="L52" s="150"/>
    </row>
    <row r="53" spans="1:12" ht="12.75">
      <c r="A53" s="6"/>
      <c r="B53" s="7"/>
      <c r="C53" s="7"/>
      <c r="D53" s="7"/>
      <c r="E53" s="150"/>
      <c r="F53" s="150"/>
      <c r="G53" s="150"/>
      <c r="H53" s="150"/>
      <c r="I53" s="150"/>
      <c r="J53" s="150"/>
      <c r="K53" s="150"/>
      <c r="L53" s="150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6" spans="1:12" ht="12.75">
      <c r="A66" s="110"/>
      <c r="B66" s="39" t="s">
        <v>209</v>
      </c>
      <c r="C66" s="40"/>
      <c r="D66" s="40"/>
      <c r="E66" s="264" t="s">
        <v>0</v>
      </c>
      <c r="F66" s="248" t="s">
        <v>1</v>
      </c>
      <c r="G66" s="248"/>
      <c r="H66" s="248"/>
      <c r="I66" s="248"/>
      <c r="J66" s="248"/>
      <c r="K66" s="248"/>
      <c r="L66" s="248"/>
    </row>
    <row r="67" spans="1:12" ht="12.75">
      <c r="A67" s="110"/>
      <c r="B67" s="39" t="s">
        <v>210</v>
      </c>
      <c r="C67" s="40"/>
      <c r="D67" s="40"/>
      <c r="E67" s="264"/>
      <c r="F67" s="147" t="s">
        <v>108</v>
      </c>
      <c r="G67" s="147" t="s">
        <v>3</v>
      </c>
      <c r="H67" s="147" t="s">
        <v>4</v>
      </c>
      <c r="I67" s="147" t="s">
        <v>5</v>
      </c>
      <c r="J67" s="147" t="s">
        <v>7</v>
      </c>
      <c r="K67" s="147" t="s">
        <v>8</v>
      </c>
      <c r="L67" s="147" t="s">
        <v>9</v>
      </c>
    </row>
    <row r="68" spans="1:12" ht="12.75">
      <c r="A68" s="265" t="s">
        <v>28</v>
      </c>
      <c r="B68" s="265"/>
      <c r="C68" s="265"/>
      <c r="D68" s="265"/>
      <c r="E68" s="176">
        <f>E74+E83+E94+E102</f>
        <v>20713000</v>
      </c>
      <c r="F68" s="161">
        <f>F74+F83+F94+F102</f>
        <v>9700000</v>
      </c>
      <c r="G68" s="161">
        <v>1661000</v>
      </c>
      <c r="H68" s="161">
        <f>H74+H83</f>
        <v>0</v>
      </c>
      <c r="I68" s="161">
        <f>I74+I83</f>
        <v>0</v>
      </c>
      <c r="J68" s="161">
        <f>J74+J83+J94+J102</f>
        <v>5063000</v>
      </c>
      <c r="K68" s="161">
        <f>K74+K83</f>
        <v>0</v>
      </c>
      <c r="L68" s="161">
        <f>L74+L83</f>
        <v>0</v>
      </c>
    </row>
    <row r="69" spans="1:12" ht="12.75">
      <c r="A69" s="111"/>
      <c r="B69" s="43"/>
      <c r="C69" s="44"/>
      <c r="D69" s="44"/>
      <c r="E69" s="345" t="s">
        <v>0</v>
      </c>
      <c r="F69" s="162"/>
      <c r="G69" s="162"/>
      <c r="H69" s="162"/>
      <c r="I69" s="162"/>
      <c r="J69" s="162"/>
      <c r="K69" s="162"/>
      <c r="L69" s="162"/>
    </row>
    <row r="70" spans="1:12" ht="12.75">
      <c r="A70" s="293" t="s">
        <v>179</v>
      </c>
      <c r="B70" s="293"/>
      <c r="C70" s="293"/>
      <c r="D70" s="293"/>
      <c r="E70" s="345"/>
      <c r="F70" s="147" t="s">
        <v>2</v>
      </c>
      <c r="G70" s="147" t="s">
        <v>3</v>
      </c>
      <c r="H70" s="147" t="s">
        <v>4</v>
      </c>
      <c r="I70" s="147" t="s">
        <v>5</v>
      </c>
      <c r="J70" s="147" t="s">
        <v>7</v>
      </c>
      <c r="K70" s="147" t="s">
        <v>8</v>
      </c>
      <c r="L70" s="147" t="s">
        <v>9</v>
      </c>
    </row>
    <row r="71" spans="1:12" ht="12.75">
      <c r="A71" s="104">
        <v>29</v>
      </c>
      <c r="B71" s="140" t="s">
        <v>137</v>
      </c>
      <c r="C71" s="140"/>
      <c r="D71" s="140"/>
      <c r="E71" s="174">
        <f>SUM(F71:L71)</f>
        <v>2451000</v>
      </c>
      <c r="F71" s="158"/>
      <c r="G71" s="158"/>
      <c r="H71" s="158"/>
      <c r="I71" s="158"/>
      <c r="J71" s="158">
        <v>2451000</v>
      </c>
      <c r="K71" s="158"/>
      <c r="L71" s="153"/>
    </row>
    <row r="72" spans="1:12" ht="12.75">
      <c r="A72" s="14">
        <v>30</v>
      </c>
      <c r="B72" s="313"/>
      <c r="C72" s="313"/>
      <c r="D72" s="313"/>
      <c r="E72" s="174">
        <f>SUM(F72:L72)</f>
        <v>0</v>
      </c>
      <c r="F72" s="158"/>
      <c r="G72" s="158"/>
      <c r="H72" s="158"/>
      <c r="I72" s="158"/>
      <c r="J72" s="158"/>
      <c r="K72" s="158"/>
      <c r="L72" s="158"/>
    </row>
    <row r="73" spans="1:12" ht="12.75">
      <c r="A73" s="14">
        <v>31</v>
      </c>
      <c r="E73" s="174">
        <f>SUM(F73:L73)</f>
        <v>0</v>
      </c>
      <c r="F73" s="158"/>
      <c r="G73" s="158"/>
      <c r="I73" s="158"/>
      <c r="J73" s="158"/>
      <c r="K73" s="158"/>
      <c r="L73" s="158"/>
    </row>
    <row r="74" spans="1:12" ht="12.75">
      <c r="A74" s="14">
        <v>32</v>
      </c>
      <c r="B74" s="314" t="s">
        <v>206</v>
      </c>
      <c r="C74" s="314"/>
      <c r="D74" s="314"/>
      <c r="E74" s="206">
        <f>SUM(E71:E73)</f>
        <v>2451000</v>
      </c>
      <c r="F74" s="163">
        <f aca="true" t="shared" si="8" ref="F74:L74">SUM(F71:F72)</f>
        <v>0</v>
      </c>
      <c r="G74" s="163">
        <f t="shared" si="8"/>
        <v>0</v>
      </c>
      <c r="H74" s="163">
        <f>SUM(H71:H72)</f>
        <v>0</v>
      </c>
      <c r="I74" s="163">
        <f t="shared" si="8"/>
        <v>0</v>
      </c>
      <c r="J74" s="163">
        <f>SUM(J71:J73)</f>
        <v>2451000</v>
      </c>
      <c r="K74" s="163">
        <f t="shared" si="8"/>
        <v>0</v>
      </c>
      <c r="L74" s="163">
        <f t="shared" si="8"/>
        <v>0</v>
      </c>
    </row>
    <row r="76" spans="1:12" ht="12.75">
      <c r="A76" s="111"/>
      <c r="B76" s="43"/>
      <c r="C76" s="44"/>
      <c r="D76" s="44"/>
      <c r="E76" s="345" t="s">
        <v>0</v>
      </c>
      <c r="F76" s="248" t="s">
        <v>1</v>
      </c>
      <c r="G76" s="248"/>
      <c r="H76" s="248"/>
      <c r="I76" s="248"/>
      <c r="J76" s="248"/>
      <c r="K76" s="248"/>
      <c r="L76" s="248"/>
    </row>
    <row r="77" spans="1:12" ht="12.75">
      <c r="A77" s="293" t="s">
        <v>30</v>
      </c>
      <c r="B77" s="293"/>
      <c r="C77" s="293"/>
      <c r="D77" s="293"/>
      <c r="E77" s="345"/>
      <c r="F77" s="147" t="s">
        <v>108</v>
      </c>
      <c r="G77" s="147" t="s">
        <v>3</v>
      </c>
      <c r="H77" s="147" t="s">
        <v>4</v>
      </c>
      <c r="I77" s="147" t="s">
        <v>5</v>
      </c>
      <c r="J77" s="147" t="s">
        <v>7</v>
      </c>
      <c r="K77" s="147" t="s">
        <v>8</v>
      </c>
      <c r="L77" s="147" t="s">
        <v>9</v>
      </c>
    </row>
    <row r="78" spans="1:12" ht="12.75">
      <c r="A78" s="104">
        <v>33</v>
      </c>
      <c r="B78" s="313" t="s">
        <v>211</v>
      </c>
      <c r="C78" s="313"/>
      <c r="D78" s="313"/>
      <c r="E78" s="174">
        <f>SUM(F78:L78)</f>
        <v>150000</v>
      </c>
      <c r="F78" s="158"/>
      <c r="G78" s="158"/>
      <c r="H78" s="158"/>
      <c r="I78" s="158"/>
      <c r="J78" s="158">
        <v>150000</v>
      </c>
      <c r="K78" s="158"/>
      <c r="L78" s="158"/>
    </row>
    <row r="79" spans="1:12" ht="12.75">
      <c r="A79" s="104">
        <v>34</v>
      </c>
      <c r="B79" s="313" t="s">
        <v>212</v>
      </c>
      <c r="C79" s="313"/>
      <c r="D79" s="313"/>
      <c r="E79" s="174">
        <f>SUM(F79:L79)</f>
        <v>230000</v>
      </c>
      <c r="F79" s="158"/>
      <c r="G79" s="158"/>
      <c r="H79" s="158"/>
      <c r="I79" s="158"/>
      <c r="J79" s="158">
        <v>230000</v>
      </c>
      <c r="K79" s="158"/>
      <c r="L79" s="158"/>
    </row>
    <row r="80" spans="1:12" ht="12.75">
      <c r="A80" s="104">
        <v>35</v>
      </c>
      <c r="B80" s="314" t="s">
        <v>213</v>
      </c>
      <c r="C80" s="314"/>
      <c r="D80" s="314"/>
      <c r="E80" s="174">
        <f>SUM(F80:L80)</f>
        <v>60000</v>
      </c>
      <c r="F80" s="158"/>
      <c r="G80" s="158"/>
      <c r="H80" s="158"/>
      <c r="I80" s="158"/>
      <c r="J80" s="158">
        <v>60000</v>
      </c>
      <c r="K80" s="158"/>
      <c r="L80" s="158"/>
    </row>
    <row r="81" spans="1:12" ht="12.75">
      <c r="A81" s="104">
        <v>36</v>
      </c>
      <c r="B81" s="313" t="s">
        <v>230</v>
      </c>
      <c r="C81" s="313"/>
      <c r="D81" s="313"/>
      <c r="E81" s="174">
        <f>SUM(F81:L81)</f>
        <v>1022000</v>
      </c>
      <c r="F81" s="158"/>
      <c r="G81" s="158"/>
      <c r="H81" s="158"/>
      <c r="I81" s="158"/>
      <c r="J81" s="158">
        <v>1022000</v>
      </c>
      <c r="K81" s="158"/>
      <c r="L81" s="158"/>
    </row>
    <row r="82" spans="1:12" ht="12.75">
      <c r="A82" s="14">
        <v>37</v>
      </c>
      <c r="B82" s="313"/>
      <c r="C82" s="313"/>
      <c r="D82" s="313"/>
      <c r="E82" s="174">
        <f>SUM(F82:L82)</f>
        <v>0</v>
      </c>
      <c r="F82" s="158"/>
      <c r="G82" s="158"/>
      <c r="H82" s="158"/>
      <c r="I82" s="158"/>
      <c r="J82" s="158"/>
      <c r="K82" s="158"/>
      <c r="L82" s="158"/>
    </row>
    <row r="83" spans="1:12" ht="12.75">
      <c r="A83" s="14">
        <v>38</v>
      </c>
      <c r="B83" s="342" t="s">
        <v>13</v>
      </c>
      <c r="C83" s="343"/>
      <c r="D83" s="344"/>
      <c r="E83" s="206">
        <f>SUM(E78:E82)</f>
        <v>1462000</v>
      </c>
      <c r="F83" s="163">
        <f aca="true" t="shared" si="9" ref="F83:L83">SUM(F77:F82)</f>
        <v>0</v>
      </c>
      <c r="G83" s="163">
        <f>SUM(G77:G83)</f>
        <v>0</v>
      </c>
      <c r="H83" s="163">
        <f t="shared" si="9"/>
        <v>0</v>
      </c>
      <c r="I83" s="163"/>
      <c r="J83" s="163">
        <f t="shared" si="9"/>
        <v>1462000</v>
      </c>
      <c r="K83" s="163">
        <f t="shared" si="9"/>
        <v>0</v>
      </c>
      <c r="L83" s="163">
        <f t="shared" si="9"/>
        <v>0</v>
      </c>
    </row>
    <row r="84" spans="1:12" ht="12.75">
      <c r="A84" s="50"/>
      <c r="B84" s="51"/>
      <c r="C84" s="51"/>
      <c r="D84" s="51"/>
      <c r="E84" s="156"/>
      <c r="F84" s="156"/>
      <c r="G84" s="156"/>
      <c r="H84" s="156"/>
      <c r="I84" s="156"/>
      <c r="J84" s="156"/>
      <c r="K84" s="156"/>
      <c r="L84" s="156"/>
    </row>
    <row r="85" spans="1:12" ht="12.75">
      <c r="A85" s="238"/>
      <c r="B85" s="239"/>
      <c r="C85" s="240"/>
      <c r="D85" s="241"/>
      <c r="E85" s="345" t="s">
        <v>0</v>
      </c>
      <c r="F85" s="248" t="s">
        <v>1</v>
      </c>
      <c r="G85" s="248"/>
      <c r="H85" s="248"/>
      <c r="I85" s="248"/>
      <c r="J85" s="248"/>
      <c r="K85" s="248"/>
      <c r="L85" s="248"/>
    </row>
    <row r="86" spans="1:12" ht="12.75">
      <c r="A86" s="346" t="s">
        <v>259</v>
      </c>
      <c r="B86" s="347"/>
      <c r="C86" s="347"/>
      <c r="D86" s="348"/>
      <c r="E86" s="345"/>
      <c r="F86" s="147" t="s">
        <v>108</v>
      </c>
      <c r="G86" s="147" t="s">
        <v>3</v>
      </c>
      <c r="H86" s="147" t="s">
        <v>4</v>
      </c>
      <c r="I86" s="147" t="s">
        <v>5</v>
      </c>
      <c r="J86" s="147" t="s">
        <v>7</v>
      </c>
      <c r="K86" s="147" t="s">
        <v>8</v>
      </c>
      <c r="L86" s="147" t="s">
        <v>9</v>
      </c>
    </row>
    <row r="87" spans="1:12" ht="12.75">
      <c r="A87" s="104">
        <v>39</v>
      </c>
      <c r="B87" s="145" t="s">
        <v>217</v>
      </c>
      <c r="C87" s="146"/>
      <c r="D87" s="179"/>
      <c r="E87" s="174">
        <f>SUM(F87:L87)</f>
        <v>2400000</v>
      </c>
      <c r="F87" s="158">
        <v>2400000</v>
      </c>
      <c r="G87" s="158"/>
      <c r="H87" s="158"/>
      <c r="I87" s="158"/>
      <c r="J87" s="158"/>
      <c r="K87" s="158"/>
      <c r="L87" s="158"/>
    </row>
    <row r="88" spans="1:12" ht="12.75">
      <c r="A88" s="104">
        <v>40</v>
      </c>
      <c r="B88" s="297" t="s">
        <v>218</v>
      </c>
      <c r="C88" s="297"/>
      <c r="D88" s="297"/>
      <c r="E88" s="174">
        <f aca="true" t="shared" si="10" ref="E88:E93">SUM(F88:L88)</f>
        <v>3600000</v>
      </c>
      <c r="F88" s="158">
        <v>3600000</v>
      </c>
      <c r="G88" s="158"/>
      <c r="H88" s="158"/>
      <c r="I88" s="158"/>
      <c r="J88" s="158"/>
      <c r="K88" s="158"/>
      <c r="L88" s="158"/>
    </row>
    <row r="89" spans="1:12" ht="12.75">
      <c r="A89" s="104">
        <v>41</v>
      </c>
      <c r="B89" s="141" t="s">
        <v>143</v>
      </c>
      <c r="C89" s="141"/>
      <c r="D89" s="141"/>
      <c r="E89" s="174">
        <f t="shared" si="10"/>
        <v>1800000</v>
      </c>
      <c r="F89" s="158">
        <v>1800000</v>
      </c>
      <c r="G89" s="158"/>
      <c r="H89" s="158"/>
      <c r="I89" s="158"/>
      <c r="J89" s="158"/>
      <c r="K89" s="158"/>
      <c r="L89" s="158"/>
    </row>
    <row r="90" spans="1:12" ht="12.75">
      <c r="A90" s="104">
        <v>42</v>
      </c>
      <c r="B90" s="332" t="s">
        <v>219</v>
      </c>
      <c r="C90" s="333"/>
      <c r="D90" s="334"/>
      <c r="E90" s="174">
        <f t="shared" si="10"/>
        <v>700000</v>
      </c>
      <c r="F90" s="158"/>
      <c r="G90" s="158">
        <v>700000</v>
      </c>
      <c r="H90" s="158"/>
      <c r="I90" s="158"/>
      <c r="J90" s="158"/>
      <c r="K90" s="158"/>
      <c r="L90" s="158"/>
    </row>
    <row r="91" spans="1:12" ht="12.75">
      <c r="A91" s="104">
        <v>43</v>
      </c>
      <c r="B91" s="332" t="s">
        <v>220</v>
      </c>
      <c r="C91" s="333"/>
      <c r="D91" s="334"/>
      <c r="E91" s="174">
        <f t="shared" si="10"/>
        <v>600000</v>
      </c>
      <c r="F91" s="158"/>
      <c r="G91" s="158">
        <v>600000</v>
      </c>
      <c r="H91" s="158"/>
      <c r="I91" s="158"/>
      <c r="J91" s="158"/>
      <c r="K91" s="158"/>
      <c r="L91" s="158"/>
    </row>
    <row r="92" spans="1:12" ht="12.75">
      <c r="A92" s="104">
        <v>44</v>
      </c>
      <c r="B92" s="142" t="s">
        <v>255</v>
      </c>
      <c r="C92" s="143"/>
      <c r="D92" s="139"/>
      <c r="E92" s="174">
        <f t="shared" si="10"/>
        <v>4000000</v>
      </c>
      <c r="F92" s="158"/>
      <c r="G92" s="158">
        <v>4000000</v>
      </c>
      <c r="H92" s="158"/>
      <c r="I92" s="158"/>
      <c r="J92" s="158"/>
      <c r="K92" s="158"/>
      <c r="L92" s="158"/>
    </row>
    <row r="93" spans="1:12" ht="12.75">
      <c r="A93" s="104">
        <v>45</v>
      </c>
      <c r="B93" s="141" t="s">
        <v>221</v>
      </c>
      <c r="C93" s="141"/>
      <c r="D93" s="141"/>
      <c r="E93" s="174">
        <f t="shared" si="10"/>
        <v>0</v>
      </c>
      <c r="F93" s="158"/>
      <c r="G93" s="158"/>
      <c r="H93" s="158"/>
      <c r="I93" s="158"/>
      <c r="J93" s="158"/>
      <c r="K93" s="158"/>
      <c r="L93" s="158"/>
    </row>
    <row r="94" spans="1:12" ht="12.75">
      <c r="A94" s="14">
        <v>46</v>
      </c>
      <c r="B94" s="321" t="s">
        <v>207</v>
      </c>
      <c r="C94" s="322"/>
      <c r="D94" s="323"/>
      <c r="E94" s="207">
        <f>SUM(E87:E93)</f>
        <v>13100000</v>
      </c>
      <c r="F94" s="163">
        <f>SUM(F85:F93)</f>
        <v>7800000</v>
      </c>
      <c r="G94" s="163">
        <f>SUM(G87:G93)</f>
        <v>5300000</v>
      </c>
      <c r="H94" s="158"/>
      <c r="I94" s="158"/>
      <c r="J94" s="158"/>
      <c r="K94" s="158"/>
      <c r="L94" s="158"/>
    </row>
    <row r="96" spans="1:12" ht="12.75">
      <c r="A96" s="242"/>
      <c r="B96" s="243"/>
      <c r="C96" s="253"/>
      <c r="D96" s="254"/>
      <c r="E96" s="282" t="s">
        <v>0</v>
      </c>
      <c r="F96" s="341" t="s">
        <v>1</v>
      </c>
      <c r="G96" s="341"/>
      <c r="H96" s="341"/>
      <c r="I96" s="341"/>
      <c r="J96" s="341"/>
      <c r="K96" s="341"/>
      <c r="L96" s="341"/>
    </row>
    <row r="97" spans="1:12" ht="12.75">
      <c r="A97" s="349" t="s">
        <v>59</v>
      </c>
      <c r="B97" s="350"/>
      <c r="C97" s="350"/>
      <c r="D97" s="351"/>
      <c r="E97" s="282"/>
      <c r="F97" s="147" t="s">
        <v>108</v>
      </c>
      <c r="G97" s="144" t="s">
        <v>3</v>
      </c>
      <c r="H97" s="144" t="s">
        <v>4</v>
      </c>
      <c r="I97" s="144" t="s">
        <v>5</v>
      </c>
      <c r="J97" s="144" t="s">
        <v>7</v>
      </c>
      <c r="K97" s="144" t="s">
        <v>8</v>
      </c>
      <c r="L97" s="144" t="s">
        <v>9</v>
      </c>
    </row>
    <row r="98" spans="1:12" ht="12.75">
      <c r="A98" s="14">
        <v>47</v>
      </c>
      <c r="B98" s="326" t="s">
        <v>116</v>
      </c>
      <c r="C98" s="327"/>
      <c r="D98" s="328"/>
      <c r="E98" s="175">
        <f>SUM(F98:L98)</f>
        <v>2850000</v>
      </c>
      <c r="F98" s="158">
        <v>1900000</v>
      </c>
      <c r="G98" s="158"/>
      <c r="H98" s="158"/>
      <c r="I98" s="158"/>
      <c r="J98" s="158">
        <v>950000</v>
      </c>
      <c r="K98" s="158"/>
      <c r="L98" s="158"/>
    </row>
    <row r="99" spans="1:12" ht="12.75">
      <c r="A99" s="14">
        <v>48</v>
      </c>
      <c r="B99" s="332" t="s">
        <v>231</v>
      </c>
      <c r="C99" s="333"/>
      <c r="D99" s="334"/>
      <c r="E99" s="175">
        <f>SUM(F99:L99)</f>
        <v>200000</v>
      </c>
      <c r="F99" s="158"/>
      <c r="G99" s="158"/>
      <c r="H99" s="158"/>
      <c r="I99" s="158"/>
      <c r="J99" s="158">
        <v>200000</v>
      </c>
      <c r="K99" s="158"/>
      <c r="L99" s="158"/>
    </row>
    <row r="100" spans="1:12" ht="12.75">
      <c r="A100" s="14">
        <v>49</v>
      </c>
      <c r="B100" s="335" t="s">
        <v>214</v>
      </c>
      <c r="C100" s="336"/>
      <c r="D100" s="337"/>
      <c r="E100" s="175">
        <f>SUM(F100:L100)</f>
        <v>650000</v>
      </c>
      <c r="F100" s="158"/>
      <c r="G100" s="158">
        <v>650000</v>
      </c>
      <c r="H100" s="158"/>
      <c r="I100" s="158"/>
      <c r="J100" s="158"/>
      <c r="K100" s="158"/>
      <c r="L100" s="158"/>
    </row>
    <row r="101" spans="1:12" ht="12.75">
      <c r="A101" s="14">
        <v>50</v>
      </c>
      <c r="B101" s="142"/>
      <c r="C101" s="143"/>
      <c r="D101" s="139"/>
      <c r="E101" s="175">
        <f>SUM(F101:L101)</f>
        <v>0</v>
      </c>
      <c r="F101" s="158"/>
      <c r="G101" s="158"/>
      <c r="H101" s="158"/>
      <c r="I101" s="158"/>
      <c r="J101" s="158"/>
      <c r="K101" s="158"/>
      <c r="L101" s="158"/>
    </row>
    <row r="102" spans="1:12" ht="12.75">
      <c r="A102" s="14">
        <v>51</v>
      </c>
      <c r="B102" s="329" t="s">
        <v>208</v>
      </c>
      <c r="C102" s="330"/>
      <c r="D102" s="331"/>
      <c r="E102" s="206">
        <f>SUM(E98:E101)</f>
        <v>3700000</v>
      </c>
      <c r="F102" s="163">
        <f aca="true" t="shared" si="11" ref="F102:L102">SUM(F98:F101)</f>
        <v>1900000</v>
      </c>
      <c r="G102" s="163">
        <f t="shared" si="11"/>
        <v>650000</v>
      </c>
      <c r="H102" s="163">
        <f t="shared" si="11"/>
        <v>0</v>
      </c>
      <c r="I102" s="163">
        <f t="shared" si="11"/>
        <v>0</v>
      </c>
      <c r="J102" s="163">
        <f t="shared" si="11"/>
        <v>1150000</v>
      </c>
      <c r="K102" s="163">
        <f t="shared" si="11"/>
        <v>0</v>
      </c>
      <c r="L102" s="163">
        <f t="shared" si="11"/>
        <v>0</v>
      </c>
    </row>
    <row r="103" ht="12.75">
      <c r="C103" s="54" t="s">
        <v>34</v>
      </c>
    </row>
    <row r="104" ht="12.75">
      <c r="C104" s="54"/>
    </row>
    <row r="105" ht="12.75">
      <c r="C105" s="54"/>
    </row>
    <row r="106" spans="1:12" ht="12.75">
      <c r="A106" s="110"/>
      <c r="B106" s="39"/>
      <c r="C106" s="40"/>
      <c r="D106" s="40"/>
      <c r="E106" s="264" t="s">
        <v>0</v>
      </c>
      <c r="F106" s="248" t="s">
        <v>1</v>
      </c>
      <c r="G106" s="248"/>
      <c r="H106" s="248"/>
      <c r="I106" s="248"/>
      <c r="J106" s="248"/>
      <c r="K106" s="248"/>
      <c r="L106" s="248"/>
    </row>
    <row r="107" spans="1:12" ht="12.75">
      <c r="A107" s="110"/>
      <c r="B107" s="39"/>
      <c r="C107" s="40"/>
      <c r="D107" s="40"/>
      <c r="E107" s="264"/>
      <c r="F107" s="147" t="s">
        <v>108</v>
      </c>
      <c r="G107" s="147" t="s">
        <v>3</v>
      </c>
      <c r="H107" s="147" t="s">
        <v>4</v>
      </c>
      <c r="I107" s="147" t="s">
        <v>5</v>
      </c>
      <c r="J107" s="147" t="s">
        <v>7</v>
      </c>
      <c r="K107" s="147" t="s">
        <v>8</v>
      </c>
      <c r="L107" s="147" t="s">
        <v>9</v>
      </c>
    </row>
    <row r="108" spans="1:12" ht="12.75">
      <c r="A108" s="265" t="s">
        <v>161</v>
      </c>
      <c r="B108" s="265"/>
      <c r="C108" s="265"/>
      <c r="D108" s="265"/>
      <c r="E108" s="160">
        <f>E120+E146+E158+E205</f>
        <v>69466900</v>
      </c>
      <c r="F108" s="161">
        <f>F120+F146+F158+F205</f>
        <v>52818600</v>
      </c>
      <c r="G108" s="161">
        <f>G120+G146+G158+G171</f>
        <v>11560000</v>
      </c>
      <c r="H108" s="161">
        <f>H120+H146+H158+H205</f>
        <v>321300</v>
      </c>
      <c r="I108" s="161">
        <f>I120+I146+I158+201</f>
        <v>3612201</v>
      </c>
      <c r="J108" s="161">
        <f>J120+J146+J158+J205</f>
        <v>955000</v>
      </c>
      <c r="K108" s="161">
        <f>K120+K146+K158+K205</f>
        <v>0</v>
      </c>
      <c r="L108" s="161">
        <f>L120+L146+L158+L171</f>
        <v>0</v>
      </c>
    </row>
    <row r="109" spans="1:12" ht="12.75">
      <c r="A109" s="42"/>
      <c r="B109" s="209" t="s">
        <v>200</v>
      </c>
      <c r="C109" s="44"/>
      <c r="D109" s="44"/>
      <c r="E109" s="325" t="s">
        <v>0</v>
      </c>
      <c r="F109" s="147"/>
      <c r="G109" s="147"/>
      <c r="H109" s="147"/>
      <c r="I109" s="147"/>
      <c r="J109" s="147"/>
      <c r="K109" s="147"/>
      <c r="L109" s="147"/>
    </row>
    <row r="110" spans="1:12" ht="12.75">
      <c r="A110" s="338" t="s">
        <v>182</v>
      </c>
      <c r="B110" s="339"/>
      <c r="C110" s="339"/>
      <c r="D110" s="340"/>
      <c r="E110" s="325"/>
      <c r="F110" s="147" t="s">
        <v>108</v>
      </c>
      <c r="G110" s="147" t="s">
        <v>3</v>
      </c>
      <c r="H110" s="147" t="s">
        <v>4</v>
      </c>
      <c r="I110" s="147" t="s">
        <v>5</v>
      </c>
      <c r="J110" s="147" t="s">
        <v>7</v>
      </c>
      <c r="K110" s="147" t="s">
        <v>8</v>
      </c>
      <c r="L110" s="147" t="s">
        <v>9</v>
      </c>
    </row>
    <row r="111" spans="1:12" ht="12.75">
      <c r="A111" s="14">
        <v>52</v>
      </c>
      <c r="B111" s="318" t="s">
        <v>39</v>
      </c>
      <c r="C111" s="319"/>
      <c r="D111" s="320"/>
      <c r="E111" s="148">
        <f aca="true" t="shared" si="12" ref="E111:E119">SUM(F111:L111)</f>
        <v>900000</v>
      </c>
      <c r="F111" s="164">
        <v>350000</v>
      </c>
      <c r="G111" s="164">
        <v>350000</v>
      </c>
      <c r="H111" s="164"/>
      <c r="I111" s="164"/>
      <c r="J111" s="164">
        <v>200000</v>
      </c>
      <c r="K111" s="164"/>
      <c r="L111" s="164"/>
    </row>
    <row r="112" spans="1:12" ht="12.75">
      <c r="A112" s="14">
        <v>53</v>
      </c>
      <c r="B112" s="3" t="s">
        <v>251</v>
      </c>
      <c r="C112" s="15"/>
      <c r="D112" s="15"/>
      <c r="E112" s="148">
        <f t="shared" si="12"/>
        <v>1900000</v>
      </c>
      <c r="F112" s="164">
        <v>1850000</v>
      </c>
      <c r="G112" s="164"/>
      <c r="H112" s="164"/>
      <c r="I112" s="164"/>
      <c r="J112" s="164">
        <v>50000</v>
      </c>
      <c r="K112" s="164"/>
      <c r="L112" s="164"/>
    </row>
    <row r="113" spans="1:12" ht="12.75">
      <c r="A113" s="14">
        <v>54</v>
      </c>
      <c r="B113" s="315" t="s">
        <v>37</v>
      </c>
      <c r="C113" s="316"/>
      <c r="D113" s="317"/>
      <c r="E113" s="148">
        <f t="shared" si="12"/>
        <v>40000</v>
      </c>
      <c r="F113" s="164">
        <v>30000</v>
      </c>
      <c r="G113" s="164"/>
      <c r="H113" s="164"/>
      <c r="I113" s="164"/>
      <c r="J113" s="164">
        <v>10000</v>
      </c>
      <c r="K113" s="164"/>
      <c r="L113" s="164"/>
    </row>
    <row r="114" spans="1:12" ht="12.75">
      <c r="A114" s="14">
        <v>55</v>
      </c>
      <c r="B114" s="315" t="s">
        <v>38</v>
      </c>
      <c r="C114" s="316"/>
      <c r="D114" s="317"/>
      <c r="E114" s="148">
        <f t="shared" si="12"/>
        <v>90000</v>
      </c>
      <c r="F114" s="164">
        <v>90000</v>
      </c>
      <c r="G114" s="164"/>
      <c r="H114" s="164"/>
      <c r="I114" s="164"/>
      <c r="J114" s="164"/>
      <c r="K114" s="164"/>
      <c r="L114" s="164"/>
    </row>
    <row r="115" spans="1:12" ht="24.75" customHeight="1">
      <c r="A115" s="14">
        <v>56</v>
      </c>
      <c r="B115" s="75" t="s">
        <v>232</v>
      </c>
      <c r="C115" s="73"/>
      <c r="D115" s="74"/>
      <c r="E115" s="148">
        <f t="shared" si="12"/>
        <v>400000</v>
      </c>
      <c r="F115" s="165">
        <v>400000</v>
      </c>
      <c r="G115" s="165"/>
      <c r="H115" s="165"/>
      <c r="I115" s="165"/>
      <c r="J115" s="165"/>
      <c r="K115" s="165"/>
      <c r="L115" s="165"/>
    </row>
    <row r="116" spans="1:12" ht="12.75">
      <c r="A116" s="14">
        <v>57</v>
      </c>
      <c r="B116" s="301" t="s">
        <v>41</v>
      </c>
      <c r="C116" s="322"/>
      <c r="D116" s="323"/>
      <c r="E116" s="148">
        <f t="shared" si="12"/>
        <v>570000</v>
      </c>
      <c r="F116" s="164">
        <v>550000</v>
      </c>
      <c r="G116" s="164"/>
      <c r="H116" s="164"/>
      <c r="I116" s="164"/>
      <c r="J116" s="164">
        <v>20000</v>
      </c>
      <c r="K116" s="164"/>
      <c r="L116" s="164"/>
    </row>
    <row r="117" spans="1:12" ht="12.75">
      <c r="A117" s="14">
        <v>58</v>
      </c>
      <c r="B117" s="298" t="s">
        <v>181</v>
      </c>
      <c r="C117" s="322"/>
      <c r="D117" s="323"/>
      <c r="E117" s="148">
        <f t="shared" si="12"/>
        <v>700000</v>
      </c>
      <c r="F117" s="164">
        <v>100000</v>
      </c>
      <c r="G117" s="164">
        <v>600000</v>
      </c>
      <c r="H117" s="164"/>
      <c r="I117" s="164"/>
      <c r="J117" s="164"/>
      <c r="K117" s="164"/>
      <c r="L117" s="164"/>
    </row>
    <row r="118" spans="1:12" ht="12.75">
      <c r="A118" s="14">
        <v>59</v>
      </c>
      <c r="B118" s="294" t="s">
        <v>180</v>
      </c>
      <c r="C118" s="295"/>
      <c r="D118" s="296"/>
      <c r="E118" s="148">
        <f t="shared" si="12"/>
        <v>175000</v>
      </c>
      <c r="F118" s="164">
        <v>100000</v>
      </c>
      <c r="G118" s="164">
        <v>50000</v>
      </c>
      <c r="H118" s="164"/>
      <c r="I118" s="164"/>
      <c r="J118" s="164">
        <v>25000</v>
      </c>
      <c r="K118" s="164"/>
      <c r="L118" s="164"/>
    </row>
    <row r="119" spans="1:12" ht="12.75">
      <c r="A119" s="14">
        <v>60</v>
      </c>
      <c r="B119" s="283"/>
      <c r="C119" s="284"/>
      <c r="D119" s="285"/>
      <c r="E119" s="148">
        <f t="shared" si="12"/>
        <v>0</v>
      </c>
      <c r="F119" s="164"/>
      <c r="G119" s="164"/>
      <c r="H119" s="164"/>
      <c r="I119" s="164"/>
      <c r="J119" s="164"/>
      <c r="K119" s="164"/>
      <c r="L119" s="164"/>
    </row>
    <row r="120" spans="1:12" ht="12.75">
      <c r="A120" s="198">
        <v>61</v>
      </c>
      <c r="B120" s="255" t="s">
        <v>193</v>
      </c>
      <c r="C120" s="256"/>
      <c r="D120" s="257"/>
      <c r="E120" s="205">
        <f aca="true" t="shared" si="13" ref="E120:L120">SUM(E111:E119)</f>
        <v>4775000</v>
      </c>
      <c r="F120" s="163">
        <f t="shared" si="13"/>
        <v>3470000</v>
      </c>
      <c r="G120" s="163">
        <f t="shared" si="13"/>
        <v>1000000</v>
      </c>
      <c r="H120" s="163">
        <f t="shared" si="13"/>
        <v>0</v>
      </c>
      <c r="I120" s="163">
        <f t="shared" si="13"/>
        <v>0</v>
      </c>
      <c r="J120" s="163">
        <f t="shared" si="13"/>
        <v>305000</v>
      </c>
      <c r="K120" s="163">
        <f t="shared" si="13"/>
        <v>0</v>
      </c>
      <c r="L120" s="163">
        <f t="shared" si="13"/>
        <v>0</v>
      </c>
    </row>
    <row r="121" spans="1:12" ht="12.75">
      <c r="A121" s="50"/>
      <c r="E121" s="156"/>
      <c r="F121" s="156"/>
      <c r="G121" s="156"/>
      <c r="H121" s="156"/>
      <c r="I121" s="156"/>
      <c r="J121" s="156"/>
      <c r="K121" s="156"/>
      <c r="L121" s="156"/>
    </row>
    <row r="122" spans="1:12" ht="12.75">
      <c r="A122" s="50"/>
      <c r="B122" s="51"/>
      <c r="C122" s="51"/>
      <c r="D122" s="51"/>
      <c r="E122" s="156"/>
      <c r="F122" s="156"/>
      <c r="G122" s="156"/>
      <c r="H122" s="156"/>
      <c r="I122" s="156"/>
      <c r="J122" s="156"/>
      <c r="K122" s="156"/>
      <c r="L122" s="156"/>
    </row>
    <row r="123" spans="1:12" ht="12.75">
      <c r="A123" s="111"/>
      <c r="B123" s="43"/>
      <c r="C123" s="44"/>
      <c r="D123" s="44"/>
      <c r="E123" s="324" t="s">
        <v>0</v>
      </c>
      <c r="F123" s="252" t="s">
        <v>1</v>
      </c>
      <c r="G123" s="252"/>
      <c r="H123" s="252"/>
      <c r="I123" s="252"/>
      <c r="J123" s="252"/>
      <c r="K123" s="252"/>
      <c r="L123" s="252"/>
    </row>
    <row r="124" spans="1:12" ht="12.75">
      <c r="A124" s="293" t="s">
        <v>42</v>
      </c>
      <c r="B124" s="293"/>
      <c r="C124" s="293"/>
      <c r="D124" s="293"/>
      <c r="E124" s="324"/>
      <c r="F124" s="166" t="s">
        <v>108</v>
      </c>
      <c r="G124" s="166" t="s">
        <v>3</v>
      </c>
      <c r="H124" s="166" t="s">
        <v>4</v>
      </c>
      <c r="I124" s="166" t="s">
        <v>5</v>
      </c>
      <c r="J124" s="166" t="s">
        <v>7</v>
      </c>
      <c r="K124" s="166" t="s">
        <v>8</v>
      </c>
      <c r="L124" s="166" t="s">
        <v>9</v>
      </c>
    </row>
    <row r="125" spans="1:12" ht="12.75">
      <c r="A125" s="104">
        <v>62</v>
      </c>
      <c r="B125" s="191" t="s">
        <v>250</v>
      </c>
      <c r="C125" s="28"/>
      <c r="D125" s="192"/>
      <c r="E125" s="148">
        <f>SUM(F125:L125)</f>
        <v>950000</v>
      </c>
      <c r="F125" s="168">
        <v>800000</v>
      </c>
      <c r="G125" s="168">
        <v>50000</v>
      </c>
      <c r="H125" s="168"/>
      <c r="I125" s="168"/>
      <c r="J125" s="168">
        <v>100000</v>
      </c>
      <c r="K125" s="168"/>
      <c r="L125" s="168"/>
    </row>
    <row r="126" spans="1:12" ht="12.75">
      <c r="A126" s="104">
        <v>63</v>
      </c>
      <c r="B126" s="290" t="s">
        <v>183</v>
      </c>
      <c r="C126" s="291"/>
      <c r="D126" s="292"/>
      <c r="E126" s="148">
        <f>SUM(F126:L126)</f>
        <v>900000</v>
      </c>
      <c r="F126" s="168">
        <v>860000</v>
      </c>
      <c r="G126" s="164"/>
      <c r="H126" s="148"/>
      <c r="I126" s="148"/>
      <c r="J126" s="148">
        <v>40000</v>
      </c>
      <c r="K126" s="164"/>
      <c r="L126" s="168"/>
    </row>
    <row r="127" spans="1:12" ht="12.75">
      <c r="A127" s="104">
        <v>64</v>
      </c>
      <c r="B127" s="202" t="s">
        <v>260</v>
      </c>
      <c r="C127" s="203"/>
      <c r="D127" s="192"/>
      <c r="E127" s="204">
        <f>SUM(E125:E126)</f>
        <v>1850000</v>
      </c>
      <c r="F127" s="168"/>
      <c r="G127" s="164"/>
      <c r="H127" s="148"/>
      <c r="I127" s="148"/>
      <c r="J127" s="148"/>
      <c r="K127" s="164"/>
      <c r="L127" s="168"/>
    </row>
    <row r="128" spans="1:12" ht="12.75">
      <c r="A128" s="14">
        <v>65</v>
      </c>
      <c r="B128" s="194" t="s">
        <v>149</v>
      </c>
      <c r="C128" s="220"/>
      <c r="D128" s="221"/>
      <c r="E128" s="148">
        <f>SUM(F128:L128)</f>
        <v>1700000</v>
      </c>
      <c r="F128" s="165">
        <v>1500000</v>
      </c>
      <c r="G128" s="165"/>
      <c r="H128" s="165"/>
      <c r="I128" s="165"/>
      <c r="J128" s="165">
        <v>200000</v>
      </c>
      <c r="K128" s="165"/>
      <c r="L128" s="165"/>
    </row>
    <row r="129" spans="1:12" ht="12.75">
      <c r="A129" s="14">
        <v>66</v>
      </c>
      <c r="B129" s="194" t="s">
        <v>109</v>
      </c>
      <c r="C129" s="195"/>
      <c r="D129" s="196"/>
      <c r="E129" s="148">
        <f>SUM(F129:L129)</f>
        <v>2450000</v>
      </c>
      <c r="F129" s="215"/>
      <c r="G129" s="215"/>
      <c r="H129" s="215"/>
      <c r="I129" s="183">
        <v>2450000</v>
      </c>
      <c r="J129" s="215"/>
      <c r="K129" s="215"/>
      <c r="L129" s="215"/>
    </row>
    <row r="130" spans="1:12" ht="12.75">
      <c r="A130" s="14">
        <v>67</v>
      </c>
      <c r="B130" s="294" t="s">
        <v>150</v>
      </c>
      <c r="C130" s="295"/>
      <c r="D130" s="296"/>
      <c r="E130" s="148">
        <f>SUM(F130:L130)</f>
        <v>350000</v>
      </c>
      <c r="F130" s="164">
        <v>250000</v>
      </c>
      <c r="G130" s="164">
        <v>50000</v>
      </c>
      <c r="H130" s="164"/>
      <c r="I130" s="148"/>
      <c r="J130" s="164">
        <v>50000</v>
      </c>
      <c r="K130" s="164"/>
      <c r="L130" s="164"/>
    </row>
    <row r="131" spans="1:12" ht="12.75">
      <c r="A131" s="14">
        <v>68</v>
      </c>
      <c r="B131" s="194" t="s">
        <v>184</v>
      </c>
      <c r="C131" s="195"/>
      <c r="D131" s="196"/>
      <c r="E131" s="152">
        <f>SUM(E128:E130)</f>
        <v>4500000</v>
      </c>
      <c r="F131" s="164"/>
      <c r="G131" s="164"/>
      <c r="H131" s="164"/>
      <c r="I131" s="148"/>
      <c r="J131" s="164"/>
      <c r="K131" s="164"/>
      <c r="L131" s="164"/>
    </row>
    <row r="132" spans="1:12" ht="12.75">
      <c r="A132" s="14">
        <v>69</v>
      </c>
      <c r="B132" s="290" t="s">
        <v>185</v>
      </c>
      <c r="C132" s="280"/>
      <c r="D132" s="281"/>
      <c r="E132" s="152">
        <f aca="true" t="shared" si="14" ref="E132:E141">SUM(F132:L132)</f>
        <v>400000</v>
      </c>
      <c r="F132" s="148"/>
      <c r="G132" s="148">
        <v>400000</v>
      </c>
      <c r="H132" s="148"/>
      <c r="I132" s="148"/>
      <c r="J132" s="148"/>
      <c r="K132" s="148"/>
      <c r="L132" s="148"/>
    </row>
    <row r="133" spans="1:12" ht="12.75">
      <c r="A133" s="14">
        <v>70</v>
      </c>
      <c r="B133" s="298" t="s">
        <v>253</v>
      </c>
      <c r="C133" s="299"/>
      <c r="D133" s="300"/>
      <c r="E133" s="152">
        <f t="shared" si="14"/>
        <v>2400000</v>
      </c>
      <c r="F133" s="216">
        <v>0</v>
      </c>
      <c r="G133" s="216">
        <v>1900000</v>
      </c>
      <c r="H133" s="216"/>
      <c r="I133" s="216">
        <v>500000</v>
      </c>
      <c r="J133" s="216"/>
      <c r="K133" s="216"/>
      <c r="L133" s="216"/>
    </row>
    <row r="134" spans="1:12" ht="12.75">
      <c r="A134" s="14">
        <v>71</v>
      </c>
      <c r="B134" s="75" t="s">
        <v>233</v>
      </c>
      <c r="C134" s="73"/>
      <c r="D134" s="74"/>
      <c r="E134" s="148">
        <f t="shared" si="14"/>
        <v>250000</v>
      </c>
      <c r="F134" s="158">
        <v>250000</v>
      </c>
      <c r="G134" s="158"/>
      <c r="H134" s="158"/>
      <c r="I134" s="158"/>
      <c r="J134" s="158"/>
      <c r="K134" s="158"/>
      <c r="L134" s="158"/>
    </row>
    <row r="135" spans="1:12" ht="12.75">
      <c r="A135" s="14">
        <v>72</v>
      </c>
      <c r="B135" s="190" t="s">
        <v>46</v>
      </c>
      <c r="C135" s="73"/>
      <c r="D135" s="74"/>
      <c r="E135" s="148">
        <f t="shared" si="14"/>
        <v>320000</v>
      </c>
      <c r="F135" s="158">
        <v>300000</v>
      </c>
      <c r="G135" s="158"/>
      <c r="H135" s="158"/>
      <c r="I135" s="158"/>
      <c r="J135" s="158">
        <v>20000</v>
      </c>
      <c r="K135" s="158"/>
      <c r="L135" s="158"/>
    </row>
    <row r="136" spans="1:12" ht="12.75">
      <c r="A136" s="14">
        <v>73</v>
      </c>
      <c r="B136" s="75" t="s">
        <v>164</v>
      </c>
      <c r="C136" s="187"/>
      <c r="D136" s="188"/>
      <c r="E136" s="148">
        <f t="shared" si="14"/>
        <v>1000000</v>
      </c>
      <c r="F136" s="158">
        <v>1000000</v>
      </c>
      <c r="G136" s="158"/>
      <c r="H136" s="158"/>
      <c r="I136" s="158"/>
      <c r="J136" s="158"/>
      <c r="K136" s="158"/>
      <c r="L136" s="158"/>
    </row>
    <row r="137" spans="1:12" ht="12.75">
      <c r="A137" s="14">
        <v>74</v>
      </c>
      <c r="B137" s="75" t="s">
        <v>247</v>
      </c>
      <c r="C137" s="73"/>
      <c r="D137" s="74"/>
      <c r="E137" s="148">
        <f t="shared" si="14"/>
        <v>560000</v>
      </c>
      <c r="F137" s="158"/>
      <c r="G137" s="158">
        <v>560000</v>
      </c>
      <c r="H137" s="158"/>
      <c r="I137" s="158"/>
      <c r="J137" s="158"/>
      <c r="K137" s="158"/>
      <c r="L137" s="158"/>
    </row>
    <row r="138" spans="1:12" ht="12.75">
      <c r="A138" s="14">
        <v>75</v>
      </c>
      <c r="B138" s="190" t="s">
        <v>47</v>
      </c>
      <c r="C138" s="73"/>
      <c r="D138" s="74"/>
      <c r="E138" s="148">
        <f t="shared" si="14"/>
        <v>1200000</v>
      </c>
      <c r="F138" s="158"/>
      <c r="G138" s="158">
        <v>1200000</v>
      </c>
      <c r="H138" s="158"/>
      <c r="I138" s="158"/>
      <c r="J138" s="158"/>
      <c r="K138" s="158"/>
      <c r="L138" s="158"/>
    </row>
    <row r="139" spans="1:12" ht="12.75">
      <c r="A139" s="14">
        <v>76</v>
      </c>
      <c r="B139" s="75" t="s">
        <v>254</v>
      </c>
      <c r="C139" s="187"/>
      <c r="D139" s="188"/>
      <c r="E139" s="148">
        <f t="shared" si="14"/>
        <v>12500000</v>
      </c>
      <c r="F139" s="158">
        <v>11000000</v>
      </c>
      <c r="G139" s="158">
        <v>1500000</v>
      </c>
      <c r="H139" s="158"/>
      <c r="I139" s="158"/>
      <c r="J139" s="158"/>
      <c r="K139" s="158"/>
      <c r="L139" s="158"/>
    </row>
    <row r="140" spans="1:12" ht="12.75">
      <c r="A140" s="14">
        <v>77</v>
      </c>
      <c r="B140" s="75" t="s">
        <v>171</v>
      </c>
      <c r="C140" s="73"/>
      <c r="D140" s="74"/>
      <c r="E140" s="148">
        <f t="shared" si="14"/>
        <v>2500000</v>
      </c>
      <c r="F140" s="201"/>
      <c r="G140" s="201">
        <v>2500000</v>
      </c>
      <c r="H140" s="201"/>
      <c r="I140" s="201"/>
      <c r="J140" s="201"/>
      <c r="K140" s="201"/>
      <c r="L140" s="201"/>
    </row>
    <row r="141" spans="1:12" ht="12.75">
      <c r="A141" s="14">
        <v>78</v>
      </c>
      <c r="B141" s="75" t="s">
        <v>188</v>
      </c>
      <c r="C141" s="73"/>
      <c r="D141" s="74"/>
      <c r="E141" s="197">
        <f t="shared" si="14"/>
        <v>2130000</v>
      </c>
      <c r="F141" s="235">
        <v>2100000</v>
      </c>
      <c r="G141" s="235"/>
      <c r="H141" s="235"/>
      <c r="I141" s="235"/>
      <c r="J141" s="235">
        <v>30000</v>
      </c>
      <c r="K141" s="235"/>
      <c r="L141" s="235"/>
    </row>
    <row r="142" spans="1:12" ht="12.75">
      <c r="A142" s="14">
        <v>79</v>
      </c>
      <c r="B142" s="75" t="s">
        <v>186</v>
      </c>
      <c r="C142" s="73"/>
      <c r="D142" s="74"/>
      <c r="E142" s="217">
        <f>SUM(E134:E141)</f>
        <v>20460000</v>
      </c>
      <c r="F142" s="235"/>
      <c r="G142" s="235"/>
      <c r="H142" s="235"/>
      <c r="I142" s="235"/>
      <c r="J142" s="235"/>
      <c r="K142" s="235"/>
      <c r="L142" s="235"/>
    </row>
    <row r="143" spans="1:12" ht="12.75">
      <c r="A143" s="14">
        <v>80</v>
      </c>
      <c r="B143" s="301" t="s">
        <v>45</v>
      </c>
      <c r="C143" s="322"/>
      <c r="D143" s="323"/>
      <c r="E143" s="197">
        <f>SUM(F143:L143)</f>
        <v>1000000</v>
      </c>
      <c r="F143" s="236">
        <v>1000000</v>
      </c>
      <c r="G143" s="185"/>
      <c r="H143" s="185"/>
      <c r="I143" s="185"/>
      <c r="J143" s="185"/>
      <c r="K143" s="185"/>
      <c r="L143" s="185"/>
    </row>
    <row r="144" spans="1:12" ht="12.75">
      <c r="A144" s="14">
        <v>81</v>
      </c>
      <c r="B144" s="75" t="s">
        <v>249</v>
      </c>
      <c r="C144" s="73"/>
      <c r="D144" s="74"/>
      <c r="E144" s="258">
        <f>SUM(F144:L144)</f>
        <v>1500000</v>
      </c>
      <c r="F144" s="235">
        <v>1500000</v>
      </c>
      <c r="G144" s="235"/>
      <c r="H144" s="235"/>
      <c r="I144" s="235"/>
      <c r="J144" s="235"/>
      <c r="K144" s="235"/>
      <c r="L144" s="235"/>
    </row>
    <row r="145" spans="1:12" ht="12.75">
      <c r="A145" s="14">
        <v>82</v>
      </c>
      <c r="B145" s="75" t="s">
        <v>187</v>
      </c>
      <c r="C145" s="73"/>
      <c r="D145" s="74"/>
      <c r="E145" s="152">
        <f>SUM(E143:E144)</f>
        <v>2500000</v>
      </c>
      <c r="F145" s="233"/>
      <c r="G145" s="234"/>
      <c r="H145" s="216"/>
      <c r="I145" s="216"/>
      <c r="J145" s="216"/>
      <c r="K145" s="216"/>
      <c r="L145" s="216"/>
    </row>
    <row r="146" spans="1:12" ht="12.75">
      <c r="A146" s="198">
        <v>83</v>
      </c>
      <c r="B146" s="230" t="s">
        <v>261</v>
      </c>
      <c r="C146" s="231"/>
      <c r="D146" s="232"/>
      <c r="E146" s="229">
        <f>E127+E131+E132+E133+E142+E145</f>
        <v>32110000</v>
      </c>
      <c r="F146" s="163">
        <f>SUM(F125:F144)</f>
        <v>20560000</v>
      </c>
      <c r="G146" s="163">
        <f>SUM(G125:G145)</f>
        <v>8160000</v>
      </c>
      <c r="H146" s="199">
        <f>SUM(H125:H144)</f>
        <v>0</v>
      </c>
      <c r="I146" s="163">
        <f>SUM(I125:I145)</f>
        <v>2950000</v>
      </c>
      <c r="J146" s="163">
        <f>SUM(J125:J144)</f>
        <v>440000</v>
      </c>
      <c r="K146" s="163">
        <f>SUM(K125:K144)</f>
        <v>0</v>
      </c>
      <c r="L146" s="163">
        <f>SUM(L125:L144)</f>
        <v>0</v>
      </c>
    </row>
    <row r="147" ht="12.75">
      <c r="A147" s="59"/>
    </row>
    <row r="148" spans="1:12" ht="12.75">
      <c r="A148" s="59"/>
      <c r="B148" s="51"/>
      <c r="C148" s="51"/>
      <c r="D148" s="51"/>
      <c r="E148" s="156"/>
      <c r="F148" s="156"/>
      <c r="G148" s="156"/>
      <c r="H148" s="156"/>
      <c r="I148" s="156"/>
      <c r="J148" s="156"/>
      <c r="K148" s="156"/>
      <c r="L148" s="156"/>
    </row>
    <row r="149" spans="1:12" ht="12.75">
      <c r="A149" s="111"/>
      <c r="B149" s="43"/>
      <c r="C149" s="44"/>
      <c r="D149" s="44"/>
      <c r="E149" s="324" t="s">
        <v>0</v>
      </c>
      <c r="F149" s="252" t="s">
        <v>1</v>
      </c>
      <c r="G149" s="252"/>
      <c r="H149" s="252"/>
      <c r="I149" s="252"/>
      <c r="J149" s="252"/>
      <c r="K149" s="252"/>
      <c r="L149" s="252"/>
    </row>
    <row r="150" spans="1:12" ht="12.75">
      <c r="A150" s="293" t="s">
        <v>49</v>
      </c>
      <c r="B150" s="293"/>
      <c r="C150" s="293"/>
      <c r="D150" s="293"/>
      <c r="E150" s="324"/>
      <c r="F150" s="166" t="s">
        <v>108</v>
      </c>
      <c r="G150" s="166" t="s">
        <v>3</v>
      </c>
      <c r="H150" s="166" t="s">
        <v>4</v>
      </c>
      <c r="I150" s="166" t="s">
        <v>5</v>
      </c>
      <c r="J150" s="166" t="s">
        <v>7</v>
      </c>
      <c r="K150" s="166" t="s">
        <v>8</v>
      </c>
      <c r="L150" s="166" t="s">
        <v>9</v>
      </c>
    </row>
    <row r="151" spans="1:12" ht="12.75">
      <c r="A151" s="104">
        <v>84</v>
      </c>
      <c r="B151" s="75" t="s">
        <v>190</v>
      </c>
      <c r="C151" s="187"/>
      <c r="D151" s="188"/>
      <c r="E151" s="148">
        <f>SUM(F151:L151)</f>
        <v>1800000</v>
      </c>
      <c r="F151" s="164">
        <v>1800000</v>
      </c>
      <c r="G151" s="164"/>
      <c r="H151" s="164"/>
      <c r="I151" s="164"/>
      <c r="J151" s="164"/>
      <c r="K151" s="164"/>
      <c r="L151" s="164"/>
    </row>
    <row r="152" spans="1:12" ht="12.75">
      <c r="A152" s="14">
        <v>85</v>
      </c>
      <c r="B152" s="298" t="s">
        <v>189</v>
      </c>
      <c r="C152" s="299"/>
      <c r="D152" s="300"/>
      <c r="E152" s="148">
        <f>SUM(F152:L152)</f>
        <v>250000</v>
      </c>
      <c r="F152" s="218">
        <v>250000</v>
      </c>
      <c r="G152" s="218"/>
      <c r="H152" s="218"/>
      <c r="I152" s="218"/>
      <c r="J152" s="218"/>
      <c r="K152" s="218"/>
      <c r="L152" s="218"/>
    </row>
    <row r="153" spans="1:12" ht="12.75">
      <c r="A153" s="14">
        <v>86</v>
      </c>
      <c r="B153" s="208" t="s">
        <v>192</v>
      </c>
      <c r="E153" s="228">
        <f>SUM(E151:E152)</f>
        <v>2050000</v>
      </c>
      <c r="F153" s="185"/>
      <c r="G153" s="185"/>
      <c r="H153" s="185"/>
      <c r="I153" s="185"/>
      <c r="J153" s="185"/>
      <c r="K153" s="185"/>
      <c r="L153" s="185"/>
    </row>
    <row r="154" spans="1:12" ht="12.75">
      <c r="A154" s="14">
        <v>87</v>
      </c>
      <c r="B154" s="92" t="s">
        <v>195</v>
      </c>
      <c r="C154" s="17"/>
      <c r="D154" s="17"/>
      <c r="E154" s="148">
        <f>SUM(F154:L154)</f>
        <v>2500000</v>
      </c>
      <c r="F154" s="168">
        <v>2500000</v>
      </c>
      <c r="G154" s="168"/>
      <c r="H154" s="168"/>
      <c r="I154" s="168"/>
      <c r="J154" s="168"/>
      <c r="K154" s="168"/>
      <c r="L154" s="168"/>
    </row>
    <row r="155" spans="1:12" ht="12.75">
      <c r="A155" s="14">
        <v>88</v>
      </c>
      <c r="B155" s="298" t="s">
        <v>196</v>
      </c>
      <c r="C155" s="299"/>
      <c r="D155" s="300"/>
      <c r="E155" s="148">
        <f>SUM(F155:L155)</f>
        <v>1250000</v>
      </c>
      <c r="F155" s="164">
        <v>1250000</v>
      </c>
      <c r="G155" s="164"/>
      <c r="H155" s="164"/>
      <c r="I155" s="164"/>
      <c r="J155" s="164"/>
      <c r="K155" s="164"/>
      <c r="L155" s="164"/>
    </row>
    <row r="156" spans="1:12" ht="12.75">
      <c r="A156" s="14">
        <v>89</v>
      </c>
      <c r="B156" s="294" t="s">
        <v>194</v>
      </c>
      <c r="C156" s="295"/>
      <c r="D156" s="296"/>
      <c r="E156" s="167">
        <f>SUM(F156:L156)</f>
        <v>8794000</v>
      </c>
      <c r="F156" s="168">
        <v>5522000</v>
      </c>
      <c r="G156" s="168">
        <v>2400000</v>
      </c>
      <c r="H156" s="168"/>
      <c r="I156" s="168">
        <v>662000</v>
      </c>
      <c r="J156" s="168">
        <v>210000</v>
      </c>
      <c r="K156" s="168"/>
      <c r="L156" s="168"/>
    </row>
    <row r="157" spans="1:12" ht="12.75">
      <c r="A157" s="14">
        <v>90</v>
      </c>
      <c r="E157" s="148"/>
      <c r="F157" s="165"/>
      <c r="G157" s="165"/>
      <c r="H157" s="165"/>
      <c r="I157" s="165"/>
      <c r="J157" s="165"/>
      <c r="K157" s="165"/>
      <c r="L157" s="165"/>
    </row>
    <row r="158" spans="1:12" ht="12.75">
      <c r="A158" s="14">
        <v>91</v>
      </c>
      <c r="B158" s="266" t="s">
        <v>191</v>
      </c>
      <c r="C158" s="266"/>
      <c r="D158" s="266"/>
      <c r="E158" s="204">
        <f>SUM(E153:E157)</f>
        <v>14594000</v>
      </c>
      <c r="F158" s="163">
        <f aca="true" t="shared" si="15" ref="F158:L158">SUM(F151:F157)</f>
        <v>11322000</v>
      </c>
      <c r="G158" s="163">
        <f t="shared" si="15"/>
        <v>2400000</v>
      </c>
      <c r="H158" s="163">
        <f t="shared" si="15"/>
        <v>0</v>
      </c>
      <c r="I158" s="163">
        <f t="shared" si="15"/>
        <v>662000</v>
      </c>
      <c r="J158" s="163">
        <f t="shared" si="15"/>
        <v>210000</v>
      </c>
      <c r="K158" s="163">
        <f t="shared" si="15"/>
        <v>0</v>
      </c>
      <c r="L158" s="163">
        <f t="shared" si="15"/>
        <v>0</v>
      </c>
    </row>
    <row r="159" spans="1:12" ht="12.75">
      <c r="A159" s="50"/>
      <c r="B159" s="31"/>
      <c r="C159" s="16"/>
      <c r="D159" s="16"/>
      <c r="E159" s="156"/>
      <c r="F159" s="156"/>
      <c r="G159" s="156"/>
      <c r="H159" s="156"/>
      <c r="I159" s="156"/>
      <c r="J159" s="156"/>
      <c r="K159" s="156"/>
      <c r="L159" s="156"/>
    </row>
    <row r="160" spans="1:12" ht="12.75">
      <c r="A160" s="50"/>
      <c r="B160" s="51"/>
      <c r="C160" s="51"/>
      <c r="D160" s="51"/>
      <c r="E160" s="156"/>
      <c r="F160" s="156"/>
      <c r="G160" s="156"/>
      <c r="H160" s="156"/>
      <c r="I160" s="156"/>
      <c r="J160" s="156"/>
      <c r="K160" s="156"/>
      <c r="L160" s="156"/>
    </row>
    <row r="161" spans="1:12" ht="12.75">
      <c r="A161" s="111"/>
      <c r="B161" s="43"/>
      <c r="C161" s="44"/>
      <c r="D161" s="44"/>
      <c r="E161" s="324" t="s">
        <v>0</v>
      </c>
      <c r="F161" s="252" t="s">
        <v>1</v>
      </c>
      <c r="G161" s="252"/>
      <c r="H161" s="252"/>
      <c r="I161" s="252"/>
      <c r="J161" s="252"/>
      <c r="K161" s="252"/>
      <c r="L161" s="252"/>
    </row>
    <row r="162" spans="1:12" ht="12.75">
      <c r="A162" s="293" t="s">
        <v>197</v>
      </c>
      <c r="B162" s="293"/>
      <c r="C162" s="293"/>
      <c r="D162" s="293"/>
      <c r="E162" s="324"/>
      <c r="F162" s="166" t="s">
        <v>108</v>
      </c>
      <c r="G162" s="166" t="s">
        <v>3</v>
      </c>
      <c r="H162" s="166" t="s">
        <v>4</v>
      </c>
      <c r="I162" s="166" t="s">
        <v>5</v>
      </c>
      <c r="J162" s="166" t="s">
        <v>7</v>
      </c>
      <c r="K162" s="166" t="s">
        <v>8</v>
      </c>
      <c r="L162" s="166" t="s">
        <v>9</v>
      </c>
    </row>
    <row r="163" spans="1:12" ht="12.75">
      <c r="A163" s="111"/>
      <c r="B163" s="111"/>
      <c r="C163" s="111"/>
      <c r="D163" s="111"/>
      <c r="E163" s="200"/>
      <c r="F163" s="166"/>
      <c r="G163" s="166"/>
      <c r="H163" s="166"/>
      <c r="I163" s="166"/>
      <c r="J163" s="166"/>
      <c r="K163" s="166"/>
      <c r="L163" s="166"/>
    </row>
    <row r="164" spans="1:12" ht="12.75">
      <c r="A164" s="14">
        <v>92</v>
      </c>
      <c r="B164" s="3" t="s">
        <v>239</v>
      </c>
      <c r="C164" s="3"/>
      <c r="D164" s="3"/>
      <c r="E164" s="148">
        <f>SUM(F164:L164)</f>
        <v>160000</v>
      </c>
      <c r="F164" s="164">
        <v>160000</v>
      </c>
      <c r="G164" s="164"/>
      <c r="H164" s="164"/>
      <c r="I164" s="164"/>
      <c r="J164" s="164">
        <v>0</v>
      </c>
      <c r="K164" s="164"/>
      <c r="L164" s="164"/>
    </row>
    <row r="165" spans="1:12" ht="12.75">
      <c r="A165" s="226">
        <v>93</v>
      </c>
      <c r="B165" s="227" t="s">
        <v>238</v>
      </c>
      <c r="C165" s="222"/>
      <c r="D165" s="225"/>
      <c r="E165" s="167">
        <f>SUM(F165:L165)</f>
        <v>1760000</v>
      </c>
      <c r="F165" s="168"/>
      <c r="G165" s="168"/>
      <c r="H165" s="168"/>
      <c r="I165" s="168"/>
      <c r="J165" s="168"/>
      <c r="K165" s="168">
        <v>1760000</v>
      </c>
      <c r="L165" s="168"/>
    </row>
    <row r="166" spans="1:12" ht="12.75">
      <c r="A166" s="104">
        <v>94</v>
      </c>
      <c r="B166" s="191" t="s">
        <v>237</v>
      </c>
      <c r="C166" s="223"/>
      <c r="D166" s="222"/>
      <c r="E166" s="167"/>
      <c r="F166" s="168"/>
      <c r="G166" s="168"/>
      <c r="H166" s="168"/>
      <c r="I166" s="168"/>
      <c r="J166" s="168"/>
      <c r="K166" s="168"/>
      <c r="L166" s="168"/>
    </row>
    <row r="167" spans="1:12" ht="12.75">
      <c r="A167" s="104">
        <v>95</v>
      </c>
      <c r="B167" s="290" t="s">
        <v>236</v>
      </c>
      <c r="C167" s="280"/>
      <c r="D167" s="281"/>
      <c r="E167" s="167">
        <f>SUM(F167:L167)</f>
        <v>200000</v>
      </c>
      <c r="F167" s="168">
        <v>200000</v>
      </c>
      <c r="G167" s="168"/>
      <c r="H167" s="168"/>
      <c r="I167" s="168"/>
      <c r="J167" s="168"/>
      <c r="K167" s="168"/>
      <c r="L167" s="168"/>
    </row>
    <row r="168" spans="1:12" ht="12.75">
      <c r="A168" s="104">
        <v>96</v>
      </c>
      <c r="B168" s="191" t="s">
        <v>235</v>
      </c>
      <c r="C168" s="28"/>
      <c r="D168" s="192"/>
      <c r="E168" s="167">
        <f>SUM(F168:L168)</f>
        <v>0</v>
      </c>
      <c r="F168" s="168"/>
      <c r="G168" s="168"/>
      <c r="H168" s="168"/>
      <c r="I168" s="168"/>
      <c r="J168" s="168"/>
      <c r="K168" s="168"/>
      <c r="L168" s="168"/>
    </row>
    <row r="169" spans="1:12" ht="12.75">
      <c r="A169" s="104">
        <v>97</v>
      </c>
      <c r="B169" s="191" t="s">
        <v>234</v>
      </c>
      <c r="C169" s="28"/>
      <c r="D169" s="192"/>
      <c r="E169" s="167">
        <f>SUM(F169:L169)</f>
        <v>300000</v>
      </c>
      <c r="F169" s="168"/>
      <c r="G169" s="168"/>
      <c r="H169" s="168"/>
      <c r="I169" s="168"/>
      <c r="J169" s="168"/>
      <c r="K169" s="168">
        <v>300000</v>
      </c>
      <c r="L169" s="168"/>
    </row>
    <row r="170" spans="1:12" ht="12.75">
      <c r="A170" s="14">
        <v>98</v>
      </c>
      <c r="B170" s="3" t="s">
        <v>198</v>
      </c>
      <c r="C170" s="15"/>
      <c r="D170" s="15"/>
      <c r="E170" s="148">
        <f>SUM(F170:L170)</f>
        <v>850000</v>
      </c>
      <c r="F170" s="164"/>
      <c r="G170" s="164"/>
      <c r="H170" s="164"/>
      <c r="I170" s="164"/>
      <c r="J170" s="164"/>
      <c r="K170" s="164">
        <v>850000</v>
      </c>
      <c r="L170" s="164"/>
    </row>
    <row r="171" spans="1:12" ht="12.75">
      <c r="A171" s="14">
        <v>99</v>
      </c>
      <c r="B171" s="303" t="s">
        <v>199</v>
      </c>
      <c r="C171" s="304"/>
      <c r="D171" s="289"/>
      <c r="E171" s="204">
        <f>SUM(E164:E170)</f>
        <v>3270000</v>
      </c>
      <c r="F171" s="163">
        <f>SUM(F164:F170)</f>
        <v>360000</v>
      </c>
      <c r="G171" s="163">
        <f>G164+G170</f>
        <v>0</v>
      </c>
      <c r="H171" s="163">
        <f>H164</f>
        <v>0</v>
      </c>
      <c r="I171" s="163">
        <f>I164</f>
        <v>0</v>
      </c>
      <c r="J171" s="163">
        <f>J164</f>
        <v>0</v>
      </c>
      <c r="K171" s="163">
        <f>SUM(K164:K170)</f>
        <v>2910000</v>
      </c>
      <c r="L171" s="163">
        <f>SUM(L164:L170)</f>
        <v>0</v>
      </c>
    </row>
    <row r="172" spans="1:12" ht="12.75">
      <c r="A172" s="30"/>
      <c r="B172" s="16"/>
      <c r="C172" s="16"/>
      <c r="D172" s="16"/>
      <c r="E172" s="156"/>
      <c r="F172" s="156"/>
      <c r="G172" s="156"/>
      <c r="H172" s="156"/>
      <c r="I172" s="156"/>
      <c r="J172" s="156"/>
      <c r="K172" s="156"/>
      <c r="L172" s="156"/>
    </row>
    <row r="173" spans="1:12" ht="12.75">
      <c r="A173" s="30"/>
      <c r="B173" s="16"/>
      <c r="C173" s="16"/>
      <c r="D173" s="16"/>
      <c r="E173" s="156"/>
      <c r="F173" s="156"/>
      <c r="G173" s="156"/>
      <c r="H173" s="156"/>
      <c r="I173" s="156"/>
      <c r="J173" s="156"/>
      <c r="K173" s="156"/>
      <c r="L173" s="156"/>
    </row>
    <row r="174" spans="1:12" ht="12.75">
      <c r="A174" s="30"/>
      <c r="B174" s="16"/>
      <c r="C174" s="16"/>
      <c r="D174" s="16"/>
      <c r="E174" s="156"/>
      <c r="F174" s="156"/>
      <c r="G174" s="156"/>
      <c r="H174" s="156"/>
      <c r="I174" s="156"/>
      <c r="J174" s="156"/>
      <c r="K174" s="156"/>
      <c r="L174" s="156"/>
    </row>
    <row r="176" spans="1:12" ht="12.75">
      <c r="A176" s="110"/>
      <c r="B176" s="39"/>
      <c r="C176" s="40"/>
      <c r="D176" s="40"/>
      <c r="E176" s="282" t="s">
        <v>0</v>
      </c>
      <c r="F176" s="248" t="s">
        <v>1</v>
      </c>
      <c r="G176" s="248"/>
      <c r="H176" s="248"/>
      <c r="I176" s="248"/>
      <c r="J176" s="248"/>
      <c r="K176" s="248"/>
      <c r="L176" s="248"/>
    </row>
    <row r="177" spans="1:12" ht="12.75">
      <c r="A177" s="265" t="s">
        <v>53</v>
      </c>
      <c r="B177" s="265"/>
      <c r="C177" s="265"/>
      <c r="D177" s="265"/>
      <c r="E177" s="282"/>
      <c r="F177" s="147" t="s">
        <v>108</v>
      </c>
      <c r="G177" s="147" t="s">
        <v>3</v>
      </c>
      <c r="H177" s="147" t="s">
        <v>4</v>
      </c>
      <c r="I177" s="147" t="s">
        <v>5</v>
      </c>
      <c r="J177" s="147" t="s">
        <v>7</v>
      </c>
      <c r="K177" s="147" t="s">
        <v>8</v>
      </c>
      <c r="L177" s="147" t="s">
        <v>9</v>
      </c>
    </row>
    <row r="178" spans="1:12" ht="12.75">
      <c r="A178" s="193"/>
      <c r="B178" s="193"/>
      <c r="C178" s="193"/>
      <c r="D178" s="193"/>
      <c r="E178" s="224"/>
      <c r="F178" s="147"/>
      <c r="G178" s="147"/>
      <c r="H178" s="147"/>
      <c r="I178" s="147"/>
      <c r="J178" s="147"/>
      <c r="K178" s="147"/>
      <c r="L178" s="147"/>
    </row>
    <row r="179" spans="1:12" ht="12.75">
      <c r="A179" s="193"/>
      <c r="B179" s="193"/>
      <c r="C179" s="193"/>
      <c r="D179" s="193"/>
      <c r="E179" s="224"/>
      <c r="F179" s="147"/>
      <c r="G179" s="147"/>
      <c r="H179" s="147"/>
      <c r="I179" s="147"/>
      <c r="J179" s="147"/>
      <c r="K179" s="147"/>
      <c r="L179" s="147"/>
    </row>
    <row r="180" spans="1:12" ht="12.75">
      <c r="A180" s="226">
        <v>100</v>
      </c>
      <c r="B180" s="191" t="s">
        <v>263</v>
      </c>
      <c r="C180" s="223"/>
      <c r="D180" s="222"/>
      <c r="E180" s="148">
        <f>SUM(F180:L180)</f>
        <v>1500000</v>
      </c>
      <c r="F180" s="164">
        <v>1500000</v>
      </c>
      <c r="G180" s="164"/>
      <c r="H180" s="164"/>
      <c r="I180" s="164"/>
      <c r="J180" s="164"/>
      <c r="K180" s="164"/>
      <c r="L180" s="164"/>
    </row>
    <row r="181" spans="1:12" ht="12.75">
      <c r="A181" s="226">
        <v>101</v>
      </c>
      <c r="B181" s="194" t="s">
        <v>266</v>
      </c>
      <c r="C181" s="195"/>
      <c r="D181" s="196"/>
      <c r="E181" s="148">
        <f>SUM(F181:L181)</f>
        <v>2000000</v>
      </c>
      <c r="F181" s="214"/>
      <c r="G181" s="164">
        <v>2000000</v>
      </c>
      <c r="H181" s="164"/>
      <c r="I181" s="164"/>
      <c r="J181" s="164"/>
      <c r="K181" s="164"/>
      <c r="L181" s="164"/>
    </row>
    <row r="182" spans="1:12" ht="12.75">
      <c r="A182" s="226">
        <v>102</v>
      </c>
      <c r="B182" s="286" t="s">
        <v>240</v>
      </c>
      <c r="C182" s="287"/>
      <c r="D182" s="287"/>
      <c r="E182" s="148">
        <f>SUM(F182:L182)</f>
        <v>8897638</v>
      </c>
      <c r="F182" s="214">
        <v>8897638</v>
      </c>
      <c r="G182" s="164"/>
      <c r="H182" s="164"/>
      <c r="I182" s="164"/>
      <c r="J182" s="164"/>
      <c r="K182" s="164"/>
      <c r="L182" s="164"/>
    </row>
    <row r="183" spans="1:12" ht="12.75" customHeight="1">
      <c r="A183" s="14">
        <v>103</v>
      </c>
      <c r="B183" s="288" t="s">
        <v>248</v>
      </c>
      <c r="C183" s="259"/>
      <c r="D183" s="260"/>
      <c r="E183" s="185">
        <f>SUM(F183:L183)</f>
        <v>1750000</v>
      </c>
      <c r="F183" s="169">
        <v>650000</v>
      </c>
      <c r="G183" s="165">
        <v>1000000</v>
      </c>
      <c r="H183" s="165"/>
      <c r="I183" s="165"/>
      <c r="J183" s="165">
        <v>100000</v>
      </c>
      <c r="K183" s="165"/>
      <c r="L183" s="165"/>
    </row>
    <row r="184" spans="1:12" ht="12.75" customHeight="1">
      <c r="A184" s="14">
        <v>104</v>
      </c>
      <c r="B184" s="301" t="s">
        <v>54</v>
      </c>
      <c r="C184" s="322"/>
      <c r="D184" s="302"/>
      <c r="E184" s="185">
        <f>SUM(F184:L184)</f>
        <v>3819862</v>
      </c>
      <c r="F184" s="169">
        <v>2982862</v>
      </c>
      <c r="G184" s="165">
        <v>810000</v>
      </c>
      <c r="H184" s="165"/>
      <c r="I184" s="165"/>
      <c r="J184" s="165">
        <v>27000</v>
      </c>
      <c r="K184" s="165"/>
      <c r="L184" s="165"/>
    </row>
    <row r="185" spans="1:12" ht="12.75">
      <c r="A185" s="14">
        <v>105</v>
      </c>
      <c r="B185" s="277" t="s">
        <v>223</v>
      </c>
      <c r="C185" s="278"/>
      <c r="D185" s="279"/>
      <c r="E185" s="184">
        <f aca="true" t="shared" si="16" ref="E185:L185">SUM(E180:E184)</f>
        <v>17967500</v>
      </c>
      <c r="F185" s="170">
        <f t="shared" si="16"/>
        <v>14030500</v>
      </c>
      <c r="G185" s="170">
        <f t="shared" si="16"/>
        <v>3810000</v>
      </c>
      <c r="H185" s="170">
        <f t="shared" si="16"/>
        <v>0</v>
      </c>
      <c r="I185" s="170">
        <f t="shared" si="16"/>
        <v>0</v>
      </c>
      <c r="J185" s="170">
        <f t="shared" si="16"/>
        <v>127000</v>
      </c>
      <c r="K185" s="170">
        <f t="shared" si="16"/>
        <v>0</v>
      </c>
      <c r="L185" s="170">
        <f t="shared" si="16"/>
        <v>0</v>
      </c>
    </row>
    <row r="186" spans="1:12" ht="12.75">
      <c r="A186" s="50"/>
      <c r="B186" s="51"/>
      <c r="C186" s="51"/>
      <c r="D186" s="51"/>
      <c r="E186" s="156"/>
      <c r="F186" s="156"/>
      <c r="G186" s="156"/>
      <c r="H186" s="156"/>
      <c r="I186" s="156"/>
      <c r="J186" s="156"/>
      <c r="K186" s="156"/>
      <c r="L186" s="156"/>
    </row>
    <row r="188" spans="1:12" ht="12.75">
      <c r="A188" s="110"/>
      <c r="B188" s="39"/>
      <c r="C188" s="40"/>
      <c r="D188" s="40"/>
      <c r="E188" s="264" t="s">
        <v>0</v>
      </c>
      <c r="F188" s="248" t="s">
        <v>1</v>
      </c>
      <c r="G188" s="248"/>
      <c r="H188" s="248"/>
      <c r="I188" s="248"/>
      <c r="J188" s="248"/>
      <c r="K188" s="248"/>
      <c r="L188" s="248"/>
    </row>
    <row r="189" spans="1:12" ht="12.75">
      <c r="A189" s="265" t="s">
        <v>246</v>
      </c>
      <c r="B189" s="265"/>
      <c r="C189" s="265"/>
      <c r="D189" s="265"/>
      <c r="E189" s="264"/>
      <c r="F189" s="147" t="s">
        <v>108</v>
      </c>
      <c r="G189" s="147" t="s">
        <v>3</v>
      </c>
      <c r="H189" s="147" t="s">
        <v>4</v>
      </c>
      <c r="I189" s="147" t="s">
        <v>5</v>
      </c>
      <c r="J189" s="147" t="s">
        <v>7</v>
      </c>
      <c r="K189" s="147" t="s">
        <v>8</v>
      </c>
      <c r="L189" s="147" t="s">
        <v>9</v>
      </c>
    </row>
    <row r="190" spans="1:12" ht="12.75">
      <c r="A190" s="193"/>
      <c r="B190" s="193"/>
      <c r="C190" s="193"/>
      <c r="D190" s="193"/>
      <c r="E190" s="213">
        <f>E205</f>
        <v>17987900</v>
      </c>
      <c r="F190" s="147"/>
      <c r="G190" s="147"/>
      <c r="H190" s="147"/>
      <c r="I190" s="147"/>
      <c r="J190" s="147"/>
      <c r="K190" s="147"/>
      <c r="L190" s="147"/>
    </row>
    <row r="191" spans="1:12" ht="12.75">
      <c r="A191" s="14">
        <v>106</v>
      </c>
      <c r="B191" s="294" t="s">
        <v>264</v>
      </c>
      <c r="C191" s="295"/>
      <c r="D191" s="296"/>
      <c r="E191" s="152">
        <f aca="true" t="shared" si="17" ref="E191:E203">SUM(F191:L191)</f>
        <v>200000</v>
      </c>
      <c r="F191" s="158">
        <v>200000</v>
      </c>
      <c r="G191" s="158"/>
      <c r="H191" s="158"/>
      <c r="I191" s="158"/>
      <c r="J191" s="158"/>
      <c r="K191" s="158"/>
      <c r="L191" s="158"/>
    </row>
    <row r="192" spans="1:12" ht="12.75">
      <c r="A192" s="14">
        <v>107</v>
      </c>
      <c r="B192" s="194" t="s">
        <v>222</v>
      </c>
      <c r="C192" s="195"/>
      <c r="D192" s="196"/>
      <c r="E192" s="152">
        <f t="shared" si="17"/>
        <v>2400000</v>
      </c>
      <c r="F192" s="158">
        <v>2400000</v>
      </c>
      <c r="G192" s="158"/>
      <c r="H192" s="158"/>
      <c r="I192" s="158"/>
      <c r="J192" s="158"/>
      <c r="K192" s="158"/>
      <c r="L192" s="158"/>
    </row>
    <row r="193" spans="1:12" ht="12.75">
      <c r="A193" s="14">
        <v>108</v>
      </c>
      <c r="B193" s="294" t="s">
        <v>201</v>
      </c>
      <c r="C193" s="295"/>
      <c r="D193" s="296"/>
      <c r="E193" s="152">
        <f t="shared" si="17"/>
        <v>321300</v>
      </c>
      <c r="F193" s="158"/>
      <c r="G193" s="158"/>
      <c r="H193" s="158">
        <v>321300</v>
      </c>
      <c r="I193" s="158"/>
      <c r="J193" s="158"/>
      <c r="K193" s="158"/>
      <c r="L193" s="158"/>
    </row>
    <row r="194" spans="1:12" ht="12.75">
      <c r="A194" s="14">
        <v>109</v>
      </c>
      <c r="B194" s="261" t="s">
        <v>252</v>
      </c>
      <c r="C194" s="262"/>
      <c r="D194" s="263"/>
      <c r="E194" s="152">
        <f t="shared" si="17"/>
        <v>269800</v>
      </c>
      <c r="F194" s="158">
        <v>269800</v>
      </c>
      <c r="G194" s="158"/>
      <c r="H194" s="158"/>
      <c r="I194" s="158"/>
      <c r="J194" s="158"/>
      <c r="K194" s="158"/>
      <c r="L194" s="158"/>
    </row>
    <row r="195" spans="1:12" ht="12.75">
      <c r="A195" s="14">
        <v>110</v>
      </c>
      <c r="B195" s="294" t="s">
        <v>202</v>
      </c>
      <c r="C195" s="295"/>
      <c r="D195" s="296"/>
      <c r="E195" s="152">
        <f t="shared" si="17"/>
        <v>346800</v>
      </c>
      <c r="F195" s="158">
        <v>346800</v>
      </c>
      <c r="G195" s="158"/>
      <c r="H195" s="158"/>
      <c r="I195" s="158"/>
      <c r="J195" s="158"/>
      <c r="K195" s="158"/>
      <c r="L195" s="158"/>
    </row>
    <row r="196" spans="1:12" ht="12.75">
      <c r="A196" s="14">
        <v>111</v>
      </c>
      <c r="B196" s="294" t="s">
        <v>203</v>
      </c>
      <c r="C196" s="295"/>
      <c r="D196" s="296"/>
      <c r="E196" s="152">
        <f t="shared" si="17"/>
        <v>240000</v>
      </c>
      <c r="F196" s="158">
        <v>240000</v>
      </c>
      <c r="G196" s="158"/>
      <c r="H196" s="158"/>
      <c r="I196" s="158"/>
      <c r="J196" s="158"/>
      <c r="K196" s="158"/>
      <c r="L196" s="158"/>
    </row>
    <row r="197" spans="1:12" ht="12.75">
      <c r="A197" s="14">
        <v>112</v>
      </c>
      <c r="B197" s="194" t="s">
        <v>241</v>
      </c>
      <c r="C197" s="195"/>
      <c r="D197" s="196"/>
      <c r="E197" s="152">
        <f t="shared" si="17"/>
        <v>200000</v>
      </c>
      <c r="F197" s="158"/>
      <c r="G197" s="158">
        <v>200000</v>
      </c>
      <c r="H197" s="158"/>
      <c r="I197" s="158"/>
      <c r="J197" s="158"/>
      <c r="K197" s="158"/>
      <c r="L197" s="158"/>
    </row>
    <row r="198" spans="1:12" ht="12.75">
      <c r="A198" s="14">
        <v>113</v>
      </c>
      <c r="B198" s="92" t="s">
        <v>243</v>
      </c>
      <c r="C198" s="17"/>
      <c r="D198" s="17"/>
      <c r="E198" s="152">
        <f t="shared" si="17"/>
        <v>2400000</v>
      </c>
      <c r="F198" s="158">
        <v>2400000</v>
      </c>
      <c r="G198" s="158"/>
      <c r="H198" s="158"/>
      <c r="I198" s="158"/>
      <c r="J198" s="158"/>
      <c r="K198" s="158"/>
      <c r="L198" s="158"/>
    </row>
    <row r="199" spans="1:12" ht="12.75">
      <c r="A199" s="14">
        <v>114</v>
      </c>
      <c r="B199" s="219" t="s">
        <v>262</v>
      </c>
      <c r="C199" s="211"/>
      <c r="D199" s="212"/>
      <c r="E199" s="152">
        <f t="shared" si="17"/>
        <v>60000</v>
      </c>
      <c r="F199" s="158">
        <v>60000</v>
      </c>
      <c r="G199" s="158"/>
      <c r="H199" s="158"/>
      <c r="I199" s="158"/>
      <c r="J199" s="158"/>
      <c r="K199" s="158"/>
      <c r="L199" s="158"/>
    </row>
    <row r="200" spans="1:12" ht="12.75">
      <c r="A200" s="14">
        <v>115</v>
      </c>
      <c r="B200" s="249" t="s">
        <v>265</v>
      </c>
      <c r="C200" s="250"/>
      <c r="D200" s="251"/>
      <c r="E200" s="152">
        <f t="shared" si="17"/>
        <v>50000</v>
      </c>
      <c r="F200" s="158">
        <v>50000</v>
      </c>
      <c r="G200" s="158"/>
      <c r="H200" s="158"/>
      <c r="I200" s="158"/>
      <c r="J200" s="158"/>
      <c r="K200" s="158"/>
      <c r="L200" s="158"/>
    </row>
    <row r="201" spans="1:12" ht="12.75">
      <c r="A201" s="14">
        <v>116</v>
      </c>
      <c r="B201" s="298" t="s">
        <v>244</v>
      </c>
      <c r="C201" s="299"/>
      <c r="D201" s="300"/>
      <c r="E201" s="152">
        <f t="shared" si="17"/>
        <v>10700000</v>
      </c>
      <c r="F201" s="158">
        <v>10700000</v>
      </c>
      <c r="G201" s="158"/>
      <c r="H201" s="158"/>
      <c r="I201" s="158"/>
      <c r="J201" s="158"/>
      <c r="K201" s="158"/>
      <c r="L201" s="158"/>
    </row>
    <row r="202" spans="1:12" ht="12.75">
      <c r="A202" s="14">
        <v>117</v>
      </c>
      <c r="B202" s="75" t="s">
        <v>242</v>
      </c>
      <c r="C202" s="187"/>
      <c r="D202" s="188"/>
      <c r="E202" s="152">
        <f t="shared" si="17"/>
        <v>800000</v>
      </c>
      <c r="F202" s="158">
        <v>800000</v>
      </c>
      <c r="G202" s="158"/>
      <c r="H202" s="158"/>
      <c r="I202" s="158"/>
      <c r="J202" s="158"/>
      <c r="K202" s="158"/>
      <c r="L202" s="158"/>
    </row>
    <row r="203" spans="1:12" ht="12.75">
      <c r="A203" s="14">
        <v>118</v>
      </c>
      <c r="B203" s="210"/>
      <c r="C203" s="195"/>
      <c r="D203" s="196"/>
      <c r="E203" s="152">
        <f t="shared" si="17"/>
        <v>0</v>
      </c>
      <c r="G203" s="158"/>
      <c r="H203" s="158"/>
      <c r="I203" s="158"/>
      <c r="J203" s="158"/>
      <c r="K203" s="158"/>
      <c r="L203" s="158"/>
    </row>
    <row r="204" spans="1:12" ht="12.75">
      <c r="A204" s="14">
        <v>119</v>
      </c>
      <c r="B204" s="194"/>
      <c r="C204" s="195"/>
      <c r="D204" s="196"/>
      <c r="E204" s="152">
        <f>SUM(F204:L204)</f>
        <v>0</v>
      </c>
      <c r="F204" s="148">
        <v>0</v>
      </c>
      <c r="G204" s="158"/>
      <c r="H204" s="158"/>
      <c r="I204" s="158"/>
      <c r="J204" s="158"/>
      <c r="K204" s="158"/>
      <c r="L204" s="158"/>
    </row>
    <row r="205" spans="1:12" ht="12.75">
      <c r="A205" s="14">
        <v>120</v>
      </c>
      <c r="B205" s="277" t="s">
        <v>205</v>
      </c>
      <c r="C205" s="246"/>
      <c r="D205" s="247"/>
      <c r="E205" s="204">
        <f>SUM(E191:E204)</f>
        <v>17987900</v>
      </c>
      <c r="F205" s="170">
        <f>SUM(F191:F204)</f>
        <v>17466600</v>
      </c>
      <c r="G205" s="170">
        <f>SUM(G191:G204)</f>
        <v>200000</v>
      </c>
      <c r="H205" s="170">
        <f>SUM(H191:H204)</f>
        <v>321300</v>
      </c>
      <c r="I205" s="170">
        <f>SUM(I191:I200)</f>
        <v>0</v>
      </c>
      <c r="J205" s="170">
        <f>SUM(J191:J200)</f>
        <v>0</v>
      </c>
      <c r="K205" s="170">
        <f>SUM(K191:K200)</f>
        <v>0</v>
      </c>
      <c r="L205" s="170">
        <f>SUM(L191:L200)</f>
        <v>0</v>
      </c>
    </row>
    <row r="206" spans="1:12" ht="12.75">
      <c r="A206" s="59"/>
      <c r="B206" s="31"/>
      <c r="D206" s="16"/>
      <c r="E206" s="156"/>
      <c r="F206" s="156"/>
      <c r="G206" s="156"/>
      <c r="H206" s="156"/>
      <c r="I206" s="156"/>
      <c r="J206" s="156"/>
      <c r="K206" s="156"/>
      <c r="L206" s="156"/>
    </row>
    <row r="207" spans="1:12" ht="12.75">
      <c r="A207" s="60"/>
      <c r="B207" s="57"/>
      <c r="C207" s="57"/>
      <c r="D207" s="57"/>
      <c r="E207" s="171"/>
      <c r="F207" s="171"/>
      <c r="G207" s="171"/>
      <c r="H207" s="171"/>
      <c r="I207" s="171"/>
      <c r="J207" s="171"/>
      <c r="K207" s="171"/>
      <c r="L207" s="171"/>
    </row>
    <row r="209" spans="1:12" ht="12.75">
      <c r="A209" s="110"/>
      <c r="B209" s="39"/>
      <c r="C209" s="40"/>
      <c r="D209" s="40"/>
      <c r="E209" s="264" t="s">
        <v>0</v>
      </c>
      <c r="F209" s="248" t="s">
        <v>1</v>
      </c>
      <c r="G209" s="248"/>
      <c r="H209" s="248"/>
      <c r="I209" s="248"/>
      <c r="J209" s="248"/>
      <c r="K209" s="248"/>
      <c r="L209" s="248"/>
    </row>
    <row r="210" spans="1:12" ht="12.75">
      <c r="A210" s="265" t="s">
        <v>162</v>
      </c>
      <c r="B210" s="265"/>
      <c r="C210" s="265"/>
      <c r="D210" s="265"/>
      <c r="E210" s="264"/>
      <c r="F210" s="147" t="s">
        <v>108</v>
      </c>
      <c r="G210" s="147" t="s">
        <v>3</v>
      </c>
      <c r="H210" s="147" t="s">
        <v>4</v>
      </c>
      <c r="I210" s="147" t="s">
        <v>5</v>
      </c>
      <c r="J210" s="147" t="s">
        <v>7</v>
      </c>
      <c r="K210" s="147" t="s">
        <v>8</v>
      </c>
      <c r="L210" s="147" t="s">
        <v>9</v>
      </c>
    </row>
    <row r="211" spans="1:12" ht="12.75">
      <c r="A211" s="104">
        <v>121</v>
      </c>
      <c r="B211" s="267" t="s">
        <v>204</v>
      </c>
      <c r="C211" s="244"/>
      <c r="D211" s="245"/>
      <c r="E211" s="152">
        <f>SUM(F211:L211)</f>
        <v>3454744</v>
      </c>
      <c r="F211" s="159">
        <v>3454744</v>
      </c>
      <c r="G211" s="164"/>
      <c r="H211" s="164"/>
      <c r="I211" s="164"/>
      <c r="J211" s="164"/>
      <c r="K211" s="164"/>
      <c r="L211" s="164"/>
    </row>
    <row r="212" spans="1:12" ht="12.75">
      <c r="A212" s="14">
        <v>122</v>
      </c>
      <c r="B212" t="s">
        <v>269</v>
      </c>
      <c r="E212" s="148"/>
      <c r="F212" s="164">
        <v>620856</v>
      </c>
      <c r="G212" s="164"/>
      <c r="H212" s="164"/>
      <c r="I212" s="164"/>
      <c r="J212" s="164"/>
      <c r="K212" s="164"/>
      <c r="L212" s="164"/>
    </row>
    <row r="213" spans="1:12" ht="12.75">
      <c r="A213" s="112">
        <v>123</v>
      </c>
      <c r="B213" s="194"/>
      <c r="C213" s="220"/>
      <c r="D213" s="221"/>
      <c r="E213" s="148"/>
      <c r="F213" s="164"/>
      <c r="G213" s="164"/>
      <c r="H213" s="164"/>
      <c r="I213" s="164"/>
      <c r="J213" s="164"/>
      <c r="K213" s="164">
        <v>0</v>
      </c>
      <c r="L213" s="164"/>
    </row>
    <row r="214" spans="1:12" ht="12.75">
      <c r="A214" s="14">
        <v>124</v>
      </c>
      <c r="B214" s="195" t="s">
        <v>119</v>
      </c>
      <c r="C214" s="195"/>
      <c r="D214" s="196"/>
      <c r="E214" s="152">
        <f>SUM(F211:L213)</f>
        <v>4075600</v>
      </c>
      <c r="F214" s="170">
        <f>SUM(F211:F213)</f>
        <v>4075600</v>
      </c>
      <c r="G214" s="152">
        <f aca="true" t="shared" si="18" ref="G214:L214">SUM(G211:G213)</f>
        <v>0</v>
      </c>
      <c r="H214" s="152">
        <f t="shared" si="18"/>
        <v>0</v>
      </c>
      <c r="I214" s="152">
        <f t="shared" si="18"/>
        <v>0</v>
      </c>
      <c r="J214" s="152">
        <f t="shared" si="18"/>
        <v>0</v>
      </c>
      <c r="K214" s="152">
        <v>0</v>
      </c>
      <c r="L214" s="152">
        <f t="shared" si="18"/>
        <v>0</v>
      </c>
    </row>
    <row r="216" ht="12.75">
      <c r="E216" s="159">
        <f>E4-E5</f>
        <v>0</v>
      </c>
    </row>
    <row r="217" spans="2:10" ht="12.75">
      <c r="B217" s="7" t="s">
        <v>57</v>
      </c>
      <c r="C217" s="7"/>
      <c r="D217" s="7"/>
      <c r="E217" s="150"/>
      <c r="F217" s="172" t="s">
        <v>151</v>
      </c>
      <c r="G217" s="150"/>
      <c r="H217" s="150"/>
      <c r="I217" s="150"/>
      <c r="J217" s="159" t="s">
        <v>245</v>
      </c>
    </row>
  </sheetData>
  <sheetProtection selectLockedCells="1" selectUnlockedCells="1"/>
  <mergeCells count="132">
    <mergeCell ref="B11:D11"/>
    <mergeCell ref="B16:D16"/>
    <mergeCell ref="B17:D17"/>
    <mergeCell ref="B12:D12"/>
    <mergeCell ref="B14:D14"/>
    <mergeCell ref="B15:D15"/>
    <mergeCell ref="B13:D13"/>
    <mergeCell ref="F2:L2"/>
    <mergeCell ref="B4:D4"/>
    <mergeCell ref="B5:D5"/>
    <mergeCell ref="E9:E10"/>
    <mergeCell ref="F9:L9"/>
    <mergeCell ref="B2:D3"/>
    <mergeCell ref="E2:E3"/>
    <mergeCell ref="E18:E19"/>
    <mergeCell ref="F18:L18"/>
    <mergeCell ref="B21:D21"/>
    <mergeCell ref="A23:D23"/>
    <mergeCell ref="E23:E24"/>
    <mergeCell ref="F23:L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4:D34"/>
    <mergeCell ref="B35:D35"/>
    <mergeCell ref="B36:D36"/>
    <mergeCell ref="B37:D37"/>
    <mergeCell ref="A39:D39"/>
    <mergeCell ref="E39:E40"/>
    <mergeCell ref="F39:L39"/>
    <mergeCell ref="B40:D40"/>
    <mergeCell ref="B41:D41"/>
    <mergeCell ref="F46:L46"/>
    <mergeCell ref="B47:D47"/>
    <mergeCell ref="B48:D48"/>
    <mergeCell ref="B44:D44"/>
    <mergeCell ref="A46:D46"/>
    <mergeCell ref="E46:E47"/>
    <mergeCell ref="B42:D42"/>
    <mergeCell ref="B43:D43"/>
    <mergeCell ref="B49:D49"/>
    <mergeCell ref="B50:D50"/>
    <mergeCell ref="E66:E67"/>
    <mergeCell ref="F66:L66"/>
    <mergeCell ref="A68:D68"/>
    <mergeCell ref="F76:L76"/>
    <mergeCell ref="B74:D74"/>
    <mergeCell ref="E76:E77"/>
    <mergeCell ref="E69:E70"/>
    <mergeCell ref="A70:D70"/>
    <mergeCell ref="B72:D72"/>
    <mergeCell ref="A77:D77"/>
    <mergeCell ref="E96:E97"/>
    <mergeCell ref="F96:L96"/>
    <mergeCell ref="B83:D83"/>
    <mergeCell ref="E85:E86"/>
    <mergeCell ref="F85:L85"/>
    <mergeCell ref="A86:D86"/>
    <mergeCell ref="B90:D90"/>
    <mergeCell ref="B91:D91"/>
    <mergeCell ref="A97:D97"/>
    <mergeCell ref="F106:L106"/>
    <mergeCell ref="E109:E110"/>
    <mergeCell ref="B98:D98"/>
    <mergeCell ref="B102:D102"/>
    <mergeCell ref="E106:E107"/>
    <mergeCell ref="A108:D108"/>
    <mergeCell ref="B99:D99"/>
    <mergeCell ref="B100:D100"/>
    <mergeCell ref="A110:D110"/>
    <mergeCell ref="F149:L149"/>
    <mergeCell ref="F123:L123"/>
    <mergeCell ref="B116:D116"/>
    <mergeCell ref="F176:L176"/>
    <mergeCell ref="E161:E162"/>
    <mergeCell ref="F161:L161"/>
    <mergeCell ref="B156:D156"/>
    <mergeCell ref="B117:D117"/>
    <mergeCell ref="E123:E124"/>
    <mergeCell ref="E149:E150"/>
    <mergeCell ref="B211:D211"/>
    <mergeCell ref="E209:E210"/>
    <mergeCell ref="B205:D205"/>
    <mergeCell ref="F188:L188"/>
    <mergeCell ref="B195:D195"/>
    <mergeCell ref="B201:D201"/>
    <mergeCell ref="F209:L209"/>
    <mergeCell ref="A210:D210"/>
    <mergeCell ref="B200:D200"/>
    <mergeCell ref="B196:D196"/>
    <mergeCell ref="B191:D191"/>
    <mergeCell ref="B193:D193"/>
    <mergeCell ref="B194:D194"/>
    <mergeCell ref="E188:E189"/>
    <mergeCell ref="A189:D189"/>
    <mergeCell ref="B119:D119"/>
    <mergeCell ref="B118:D118"/>
    <mergeCell ref="B182:D182"/>
    <mergeCell ref="B183:D183"/>
    <mergeCell ref="B133:D133"/>
    <mergeCell ref="B143:D143"/>
    <mergeCell ref="A177:D177"/>
    <mergeCell ref="A162:D162"/>
    <mergeCell ref="B158:D158"/>
    <mergeCell ref="A150:D150"/>
    <mergeCell ref="B185:D185"/>
    <mergeCell ref="B132:D132"/>
    <mergeCell ref="B167:D167"/>
    <mergeCell ref="E176:E177"/>
    <mergeCell ref="B114:D114"/>
    <mergeCell ref="B82:D82"/>
    <mergeCell ref="B184:D184"/>
    <mergeCell ref="B171:D171"/>
    <mergeCell ref="B126:D126"/>
    <mergeCell ref="A124:D124"/>
    <mergeCell ref="B130:D130"/>
    <mergeCell ref="B88:D88"/>
    <mergeCell ref="B155:D155"/>
    <mergeCell ref="B152:D152"/>
    <mergeCell ref="B78:D78"/>
    <mergeCell ref="B79:D79"/>
    <mergeCell ref="B80:D80"/>
    <mergeCell ref="B113:D113"/>
    <mergeCell ref="B81:D81"/>
    <mergeCell ref="B111:D111"/>
    <mergeCell ref="B94:D94"/>
  </mergeCells>
  <printOptions/>
  <pageMargins left="0.5118055555555555" right="0.5118055555555555" top="1.1229166666666668" bottom="0.9840277777777777" header="0.5" footer="0.5118055555555555"/>
  <pageSetup horizontalDpi="600" verticalDpi="600" orientation="landscape" paperSize="9" scale="71" r:id="rId1"/>
  <headerFooter alignWithMargins="0">
    <oddHeader>&amp;CRemeteszőlős Község Önkormányzata
2016.évi költségvetése&amp;R   4.melléklet a  /2016. (II....)
önkormányzati rendelethez</oddHeader>
  </headerFooter>
  <rowBreaks count="4" manualBreakCount="4">
    <brk id="50" max="255" man="1"/>
    <brk id="102" max="255" man="1"/>
    <brk id="147" max="255" man="1"/>
    <brk id="186" max="255" man="1"/>
  </rowBreaks>
  <colBreaks count="1" manualBreakCount="1">
    <brk id="12" max="65535" man="1"/>
  </colBreaks>
  <ignoredErrors>
    <ignoredError sqref="E72 E87:E93 E80:E8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142"/>
  <sheetViews>
    <sheetView zoomScale="130" zoomScaleNormal="130" zoomScalePageLayoutView="0" workbookViewId="0" topLeftCell="A1">
      <selection activeCell="B88" sqref="B88:D88"/>
    </sheetView>
  </sheetViews>
  <sheetFormatPr defaultColWidth="10.375" defaultRowHeight="12.75"/>
  <cols>
    <col min="1" max="1" width="5.875" style="1" customWidth="1"/>
    <col min="2" max="2" width="24.75390625" style="0" customWidth="1"/>
    <col min="3" max="3" width="10.75390625" style="0" customWidth="1"/>
    <col min="4" max="4" width="8.875" style="0" customWidth="1"/>
    <col min="5" max="5" width="15.625" style="2" customWidth="1"/>
    <col min="6" max="6" width="15.375" style="2" customWidth="1"/>
    <col min="7" max="7" width="15.125" style="2" customWidth="1"/>
    <col min="8" max="8" width="17.375" style="2" customWidth="1"/>
    <col min="9" max="9" width="10.375" style="0" hidden="1" customWidth="1"/>
  </cols>
  <sheetData>
    <row r="2" spans="2:8" ht="12.75">
      <c r="B2" s="352"/>
      <c r="C2" s="352"/>
      <c r="D2" s="352"/>
      <c r="E2" s="376" t="s">
        <v>0</v>
      </c>
      <c r="F2" s="377" t="s">
        <v>1</v>
      </c>
      <c r="G2" s="377"/>
      <c r="H2" s="377"/>
    </row>
    <row r="3" spans="2:8" ht="12.75">
      <c r="B3" s="352"/>
      <c r="C3" s="352"/>
      <c r="D3" s="352"/>
      <c r="E3" s="376"/>
      <c r="F3" s="4" t="s">
        <v>2</v>
      </c>
      <c r="G3" s="4" t="s">
        <v>3</v>
      </c>
      <c r="H3" s="4" t="s">
        <v>6</v>
      </c>
    </row>
    <row r="4" spans="2:8" ht="12.75">
      <c r="B4" s="365" t="s">
        <v>10</v>
      </c>
      <c r="C4" s="365"/>
      <c r="D4" s="365"/>
      <c r="E4" s="5">
        <f>F4</f>
        <v>12891000</v>
      </c>
      <c r="F4" s="5">
        <f>F17</f>
        <v>12891000</v>
      </c>
      <c r="G4" s="5"/>
      <c r="H4" s="5"/>
    </row>
    <row r="5" spans="2:8" ht="12.75">
      <c r="B5" s="365" t="s">
        <v>11</v>
      </c>
      <c r="C5" s="365"/>
      <c r="D5" s="378"/>
      <c r="E5" s="5">
        <f>E40+E78</f>
        <v>12891000</v>
      </c>
      <c r="F5" s="5"/>
      <c r="G5" s="5"/>
      <c r="H5" s="5"/>
    </row>
    <row r="6" spans="1:8" ht="12.75">
      <c r="A6" s="6"/>
      <c r="B6" s="7"/>
      <c r="C6" s="7"/>
      <c r="D6" s="106"/>
      <c r="E6" s="8"/>
      <c r="F6" s="9"/>
      <c r="G6" s="9"/>
      <c r="H6" s="9"/>
    </row>
    <row r="7" spans="1:8" ht="12.75">
      <c r="A7" s="6"/>
      <c r="B7" s="7"/>
      <c r="C7" s="7"/>
      <c r="D7" s="7"/>
      <c r="E7" s="8"/>
      <c r="F7" s="9"/>
      <c r="G7" s="9"/>
      <c r="H7" s="9"/>
    </row>
    <row r="9" spans="1:8" ht="12.75">
      <c r="A9" s="10" t="s">
        <v>12</v>
      </c>
      <c r="B9" s="11"/>
      <c r="C9" s="12"/>
      <c r="D9" s="12"/>
      <c r="E9" s="379" t="s">
        <v>0</v>
      </c>
      <c r="F9" s="377" t="s">
        <v>1</v>
      </c>
      <c r="G9" s="377"/>
      <c r="H9" s="377"/>
    </row>
    <row r="10" spans="1:8" ht="12.75">
      <c r="A10" s="105"/>
      <c r="B10" s="11"/>
      <c r="C10" s="12"/>
      <c r="D10" s="12"/>
      <c r="E10" s="379"/>
      <c r="F10" s="4" t="s">
        <v>2</v>
      </c>
      <c r="G10" s="4" t="s">
        <v>3</v>
      </c>
      <c r="H10" s="4" t="s">
        <v>6</v>
      </c>
    </row>
    <row r="11" spans="1:8" ht="12.75">
      <c r="A11" s="104">
        <v>1</v>
      </c>
      <c r="B11" s="286" t="s">
        <v>148</v>
      </c>
      <c r="C11" s="287"/>
      <c r="D11" s="287"/>
      <c r="E11" s="5"/>
      <c r="F11" s="5"/>
      <c r="G11" s="5"/>
      <c r="H11" s="5"/>
    </row>
    <row r="12" spans="1:8" ht="12.75">
      <c r="A12" s="14">
        <v>2</v>
      </c>
      <c r="B12" s="361" t="s">
        <v>13</v>
      </c>
      <c r="C12" s="361"/>
      <c r="D12" s="361"/>
      <c r="E12" s="18">
        <f>SUM(E11:E11)</f>
        <v>0</v>
      </c>
      <c r="F12" s="18">
        <f>SUM(F11:F11)</f>
        <v>0</v>
      </c>
      <c r="G12" s="18">
        <f>SUM(G11:G11)</f>
        <v>0</v>
      </c>
      <c r="H12" s="18">
        <f>SUM(H11:H11)</f>
        <v>0</v>
      </c>
    </row>
    <row r="13" spans="1:8" ht="12.75">
      <c r="A13" s="19" t="s">
        <v>14</v>
      </c>
      <c r="B13" s="20"/>
      <c r="C13" s="21"/>
      <c r="D13" s="21"/>
      <c r="E13" s="379" t="s">
        <v>0</v>
      </c>
      <c r="F13" s="377" t="s">
        <v>1</v>
      </c>
      <c r="G13" s="377"/>
      <c r="H13" s="377"/>
    </row>
    <row r="14" spans="1:8" ht="12.75">
      <c r="A14" s="19"/>
      <c r="B14" s="20"/>
      <c r="C14" s="21"/>
      <c r="D14" s="21"/>
      <c r="E14" s="379"/>
      <c r="F14" s="4" t="s">
        <v>2</v>
      </c>
      <c r="G14" s="4" t="s">
        <v>3</v>
      </c>
      <c r="H14" s="4" t="s">
        <v>6</v>
      </c>
    </row>
    <row r="15" spans="1:8" ht="12.75">
      <c r="A15" s="22">
        <v>3</v>
      </c>
      <c r="B15" s="77" t="s">
        <v>115</v>
      </c>
      <c r="C15" s="23"/>
      <c r="D15" s="23"/>
      <c r="E15" s="5"/>
      <c r="F15" s="100">
        <v>11686375</v>
      </c>
      <c r="G15" s="24"/>
      <c r="H15" s="24"/>
    </row>
    <row r="16" spans="1:8" ht="12.75">
      <c r="A16" s="26">
        <v>4</v>
      </c>
      <c r="B16" s="27"/>
      <c r="C16" s="28"/>
      <c r="D16" s="28"/>
      <c r="E16" s="29"/>
      <c r="F16" s="18">
        <v>1204625</v>
      </c>
      <c r="G16" s="18"/>
      <c r="H16" s="18"/>
    </row>
    <row r="17" spans="1:8" ht="12.75">
      <c r="A17" s="14">
        <v>5</v>
      </c>
      <c r="B17" s="361" t="s">
        <v>16</v>
      </c>
      <c r="C17" s="361"/>
      <c r="D17" s="361"/>
      <c r="E17" s="18">
        <f>SUM(E15:E16)</f>
        <v>0</v>
      </c>
      <c r="F17" s="18">
        <f>SUM(F15:F16)</f>
        <v>12891000</v>
      </c>
      <c r="G17" s="18">
        <f>SUM(G15:G16)</f>
        <v>0</v>
      </c>
      <c r="H17" s="18">
        <f>SUM(H15:H16)</f>
        <v>0</v>
      </c>
    </row>
    <row r="18" spans="1:8" ht="12.75">
      <c r="A18" s="30"/>
      <c r="B18" s="31"/>
      <c r="C18" s="16"/>
      <c r="D18" s="16"/>
      <c r="E18" s="32"/>
      <c r="F18" s="32"/>
      <c r="G18" s="32"/>
      <c r="H18" s="32"/>
    </row>
    <row r="19" spans="1:8" ht="12.75">
      <c r="A19" s="358" t="s">
        <v>17</v>
      </c>
      <c r="B19" s="358"/>
      <c r="C19" s="358"/>
      <c r="D19" s="358"/>
      <c r="E19" s="379" t="s">
        <v>0</v>
      </c>
      <c r="F19" s="377" t="s">
        <v>1</v>
      </c>
      <c r="G19" s="377"/>
      <c r="H19" s="377"/>
    </row>
    <row r="20" spans="1:8" ht="12.75">
      <c r="A20" s="33"/>
      <c r="B20" s="358"/>
      <c r="C20" s="358"/>
      <c r="D20" s="358"/>
      <c r="E20" s="379"/>
      <c r="F20" s="4" t="s">
        <v>2</v>
      </c>
      <c r="G20" s="4" t="s">
        <v>3</v>
      </c>
      <c r="H20" s="4" t="s">
        <v>6</v>
      </c>
    </row>
    <row r="21" spans="1:8" s="25" customFormat="1" ht="12.75">
      <c r="A21" s="14">
        <v>6</v>
      </c>
      <c r="B21" s="353"/>
      <c r="C21" s="353"/>
      <c r="D21" s="353"/>
      <c r="E21" s="5"/>
      <c r="F21" s="5"/>
      <c r="G21" s="5"/>
      <c r="H21" s="5"/>
    </row>
    <row r="22" spans="1:8" ht="12.75">
      <c r="A22" s="14">
        <v>7</v>
      </c>
      <c r="B22" s="361"/>
      <c r="C22" s="361"/>
      <c r="D22" s="361"/>
      <c r="E22" s="18"/>
      <c r="F22" s="18"/>
      <c r="G22" s="18"/>
      <c r="H22" s="18"/>
    </row>
    <row r="23" spans="1:8" ht="12.75">
      <c r="A23" s="30">
        <v>8</v>
      </c>
      <c r="B23" s="16"/>
      <c r="C23" s="16"/>
      <c r="D23" s="16"/>
      <c r="E23" s="32"/>
      <c r="F23" s="32"/>
      <c r="G23" s="32"/>
      <c r="H23" s="32"/>
    </row>
    <row r="24" spans="1:8" ht="12.75">
      <c r="A24" s="360" t="s">
        <v>23</v>
      </c>
      <c r="B24" s="360"/>
      <c r="C24" s="360"/>
      <c r="D24" s="360"/>
      <c r="E24" s="13" t="s">
        <v>0</v>
      </c>
      <c r="F24" s="4" t="s">
        <v>2</v>
      </c>
      <c r="G24" s="4" t="s">
        <v>3</v>
      </c>
      <c r="H24" s="4" t="s">
        <v>6</v>
      </c>
    </row>
    <row r="25" spans="1:8" ht="12.75">
      <c r="A25" s="14">
        <v>9</v>
      </c>
      <c r="B25" s="287"/>
      <c r="C25" s="287"/>
      <c r="D25" s="287"/>
      <c r="E25" s="5"/>
      <c r="F25" s="29"/>
      <c r="G25" s="18"/>
      <c r="H25" s="3"/>
    </row>
    <row r="26" spans="1:8" ht="12.75">
      <c r="A26" s="14">
        <v>10</v>
      </c>
      <c r="B26" s="287"/>
      <c r="C26" s="287"/>
      <c r="D26" s="287"/>
      <c r="E26" s="18"/>
      <c r="F26" s="18"/>
      <c r="G26" s="18"/>
      <c r="H26" s="18"/>
    </row>
    <row r="27" spans="1:8" ht="12.75">
      <c r="A27" s="107">
        <v>11</v>
      </c>
      <c r="B27" s="31"/>
      <c r="C27" s="16"/>
      <c r="D27" s="16"/>
      <c r="E27" s="32"/>
      <c r="F27" s="32"/>
      <c r="G27" s="32"/>
      <c r="H27" s="32"/>
    </row>
    <row r="28" spans="1:8" ht="12.75">
      <c r="A28" s="364" t="s">
        <v>25</v>
      </c>
      <c r="B28" s="364"/>
      <c r="C28" s="364"/>
      <c r="D28" s="364"/>
      <c r="E28" s="380" t="s">
        <v>0</v>
      </c>
      <c r="F28" s="377" t="s">
        <v>1</v>
      </c>
      <c r="G28" s="377"/>
      <c r="H28" s="377"/>
    </row>
    <row r="29" spans="1:8" ht="12.75">
      <c r="A29" s="103"/>
      <c r="B29" s="364"/>
      <c r="C29" s="364"/>
      <c r="D29" s="364"/>
      <c r="E29" s="380"/>
      <c r="F29" s="4" t="s">
        <v>2</v>
      </c>
      <c r="G29" s="4" t="s">
        <v>3</v>
      </c>
      <c r="H29" s="4" t="s">
        <v>6</v>
      </c>
    </row>
    <row r="30" spans="1:8" ht="12.75">
      <c r="A30" s="104">
        <v>12</v>
      </c>
      <c r="B30" s="108"/>
      <c r="C30" s="108"/>
      <c r="D30" s="108"/>
      <c r="E30" s="5"/>
      <c r="F30" s="5"/>
      <c r="G30" s="5"/>
      <c r="H30" s="5"/>
    </row>
    <row r="31" spans="1:8" ht="12.75">
      <c r="A31" s="98">
        <v>13</v>
      </c>
      <c r="B31" s="354"/>
      <c r="C31" s="354"/>
      <c r="D31" s="354"/>
      <c r="E31" s="18"/>
      <c r="F31" s="18"/>
      <c r="G31" s="18"/>
      <c r="H31" s="18"/>
    </row>
    <row r="32" spans="1:8" ht="12.75">
      <c r="A32" s="30">
        <v>14</v>
      </c>
      <c r="B32" s="31"/>
      <c r="C32" s="16"/>
      <c r="D32" s="16"/>
      <c r="E32" s="32"/>
      <c r="F32" s="32"/>
      <c r="G32" s="32"/>
      <c r="H32" s="32"/>
    </row>
    <row r="33" spans="1:8" ht="12.75">
      <c r="A33" s="358" t="s">
        <v>26</v>
      </c>
      <c r="B33" s="358"/>
      <c r="C33" s="358"/>
      <c r="D33" s="358"/>
      <c r="E33" s="379" t="s">
        <v>0</v>
      </c>
      <c r="F33" s="377" t="s">
        <v>1</v>
      </c>
      <c r="G33" s="377"/>
      <c r="H33" s="377"/>
    </row>
    <row r="34" spans="1:8" ht="12.75">
      <c r="A34" s="33"/>
      <c r="B34" s="358"/>
      <c r="C34" s="358"/>
      <c r="D34" s="358"/>
      <c r="E34" s="379"/>
      <c r="F34" s="4" t="s">
        <v>2</v>
      </c>
      <c r="G34" s="4" t="s">
        <v>3</v>
      </c>
      <c r="H34" s="4" t="s">
        <v>6</v>
      </c>
    </row>
    <row r="35" ht="12.75">
      <c r="A35" s="1">
        <v>15</v>
      </c>
    </row>
    <row r="36" ht="12.75">
      <c r="A36" s="1">
        <v>16</v>
      </c>
    </row>
    <row r="37" ht="12.75">
      <c r="A37" s="1">
        <v>17</v>
      </c>
    </row>
    <row r="38" spans="1:8" ht="12.75">
      <c r="A38" s="110"/>
      <c r="B38" s="39"/>
      <c r="C38" s="40"/>
      <c r="D38" s="40"/>
      <c r="E38" s="383" t="s">
        <v>0</v>
      </c>
      <c r="F38" s="377" t="s">
        <v>1</v>
      </c>
      <c r="G38" s="377"/>
      <c r="H38" s="377"/>
    </row>
    <row r="39" spans="1:8" ht="12.75">
      <c r="A39" s="110"/>
      <c r="B39" s="39"/>
      <c r="C39" s="40"/>
      <c r="D39" s="40"/>
      <c r="E39" s="383"/>
      <c r="F39" s="4" t="s">
        <v>2</v>
      </c>
      <c r="G39" s="4" t="s">
        <v>3</v>
      </c>
      <c r="H39" s="4" t="s">
        <v>6</v>
      </c>
    </row>
    <row r="40" spans="1:8" ht="12.75">
      <c r="A40" s="265" t="s">
        <v>28</v>
      </c>
      <c r="B40" s="265"/>
      <c r="C40" s="265"/>
      <c r="D40" s="265"/>
      <c r="E40" s="109">
        <f>E48+E58+E63+E72</f>
        <v>12391000</v>
      </c>
      <c r="F40" s="41"/>
      <c r="G40" s="41">
        <f>G48+G58</f>
        <v>0</v>
      </c>
      <c r="H40" s="41">
        <f>H48+H58</f>
        <v>0</v>
      </c>
    </row>
    <row r="41" spans="1:8" ht="12.75">
      <c r="A41" s="111"/>
      <c r="B41" s="43"/>
      <c r="C41" s="44"/>
      <c r="D41" s="44"/>
      <c r="E41" s="381" t="s">
        <v>0</v>
      </c>
      <c r="F41" s="45"/>
      <c r="G41" s="45"/>
      <c r="H41" s="45"/>
    </row>
    <row r="42" spans="1:8" ht="12.75">
      <c r="A42" s="293" t="s">
        <v>29</v>
      </c>
      <c r="B42" s="293"/>
      <c r="C42" s="293"/>
      <c r="D42" s="293"/>
      <c r="E42" s="381"/>
      <c r="F42" s="4" t="s">
        <v>2</v>
      </c>
      <c r="G42" s="4" t="s">
        <v>3</v>
      </c>
      <c r="H42" s="4" t="s">
        <v>6</v>
      </c>
    </row>
    <row r="43" spans="1:8" ht="12.75">
      <c r="A43" s="104">
        <v>18</v>
      </c>
      <c r="B43" s="382" t="s">
        <v>88</v>
      </c>
      <c r="C43" s="362"/>
      <c r="D43" s="362"/>
      <c r="E43" s="5">
        <f>SUM(F43:H43)</f>
        <v>7600000</v>
      </c>
      <c r="F43" s="46">
        <v>7600000</v>
      </c>
      <c r="G43" s="46"/>
      <c r="H43" s="46"/>
    </row>
    <row r="44" spans="1:8" ht="12.75">
      <c r="A44" s="14">
        <v>19</v>
      </c>
      <c r="B44" s="352" t="s">
        <v>129</v>
      </c>
      <c r="C44" s="353"/>
      <c r="D44" s="353"/>
      <c r="E44" s="5">
        <f>SUM(F44:H44)</f>
        <v>922000</v>
      </c>
      <c r="F44" s="46">
        <v>922000</v>
      </c>
      <c r="G44" s="46"/>
      <c r="H44" s="46"/>
    </row>
    <row r="45" spans="1:8" ht="12.75">
      <c r="A45" s="14">
        <v>20</v>
      </c>
      <c r="B45" s="75" t="s">
        <v>21</v>
      </c>
      <c r="C45" s="73"/>
      <c r="D45" s="74"/>
      <c r="E45" s="5">
        <f>SUM(F45:H45)</f>
        <v>528000</v>
      </c>
      <c r="F45" s="46">
        <v>528000</v>
      </c>
      <c r="G45" s="46"/>
      <c r="H45" s="46"/>
    </row>
    <row r="46" spans="1:8" ht="12.75">
      <c r="A46" s="14">
        <v>21</v>
      </c>
      <c r="B46" s="286" t="s">
        <v>160</v>
      </c>
      <c r="C46" s="287"/>
      <c r="D46" s="287"/>
      <c r="E46" s="5">
        <f>SUM(F46:H46)</f>
        <v>91000</v>
      </c>
      <c r="F46" s="46">
        <v>91000</v>
      </c>
      <c r="G46" s="46"/>
      <c r="H46" s="46"/>
    </row>
    <row r="47" spans="1:8" ht="12.75">
      <c r="A47" s="14">
        <v>22</v>
      </c>
      <c r="B47" s="301"/>
      <c r="C47" s="322"/>
      <c r="D47" s="323"/>
      <c r="E47" s="5"/>
      <c r="F47" s="46"/>
      <c r="G47" s="46"/>
      <c r="H47" s="46"/>
    </row>
    <row r="48" spans="1:8" ht="12.75">
      <c r="A48" s="14">
        <v>23</v>
      </c>
      <c r="B48" s="354" t="s">
        <v>13</v>
      </c>
      <c r="C48" s="354"/>
      <c r="D48" s="354"/>
      <c r="E48" s="47">
        <f>SUM(E43:E47)</f>
        <v>9141000</v>
      </c>
      <c r="F48" s="47">
        <f>SUM(F43:F47)</f>
        <v>9141000</v>
      </c>
      <c r="G48" s="47">
        <f>SUM(G43:G47)</f>
        <v>0</v>
      </c>
      <c r="H48" s="47">
        <f>SUM(H43:H47)</f>
        <v>0</v>
      </c>
    </row>
    <row r="50" spans="1:8" ht="12.75">
      <c r="A50" s="111"/>
      <c r="B50" s="43"/>
      <c r="C50" s="44"/>
      <c r="D50" s="44"/>
      <c r="E50" s="381" t="s">
        <v>0</v>
      </c>
      <c r="F50" s="368" t="s">
        <v>1</v>
      </c>
      <c r="G50" s="369"/>
      <c r="H50" s="369"/>
    </row>
    <row r="51" spans="1:8" ht="12.75">
      <c r="A51" s="293" t="s">
        <v>30</v>
      </c>
      <c r="B51" s="293"/>
      <c r="C51" s="293"/>
      <c r="D51" s="293"/>
      <c r="E51" s="381"/>
      <c r="F51" s="4" t="s">
        <v>2</v>
      </c>
      <c r="G51" s="4" t="s">
        <v>3</v>
      </c>
      <c r="H51" s="4" t="s">
        <v>6</v>
      </c>
    </row>
    <row r="52" spans="1:8" ht="12.75">
      <c r="A52" s="104">
        <v>24</v>
      </c>
      <c r="B52" s="382" t="s">
        <v>90</v>
      </c>
      <c r="C52" s="362"/>
      <c r="D52" s="362"/>
      <c r="E52" s="5">
        <f>SUM(F52:H52)</f>
        <v>0</v>
      </c>
      <c r="F52" s="48"/>
      <c r="G52" s="48"/>
      <c r="H52" s="48"/>
    </row>
    <row r="53" spans="1:8" ht="12.75">
      <c r="A53" s="14">
        <v>25</v>
      </c>
      <c r="B53" s="352" t="s">
        <v>89</v>
      </c>
      <c r="C53" s="353"/>
      <c r="D53" s="353"/>
      <c r="E53" s="5">
        <f>SUM(F53:H53)</f>
        <v>473000</v>
      </c>
      <c r="F53" s="48">
        <v>473000</v>
      </c>
      <c r="G53" s="48"/>
      <c r="H53" s="48"/>
    </row>
    <row r="54" spans="1:8" ht="12.75">
      <c r="A54" s="14">
        <v>26</v>
      </c>
      <c r="B54" s="286" t="s">
        <v>31</v>
      </c>
      <c r="C54" s="287"/>
      <c r="D54" s="287"/>
      <c r="E54" s="5">
        <f>SUM(F54:H54)</f>
        <v>309000</v>
      </c>
      <c r="F54" s="48">
        <v>309000</v>
      </c>
      <c r="G54" s="48"/>
      <c r="H54" s="48"/>
    </row>
    <row r="55" spans="1:8" ht="12.75">
      <c r="A55" s="14">
        <v>27</v>
      </c>
      <c r="B55" s="352"/>
      <c r="C55" s="353"/>
      <c r="D55" s="353"/>
      <c r="E55" s="5"/>
      <c r="F55" s="48"/>
      <c r="G55" s="48"/>
      <c r="H55" s="48"/>
    </row>
    <row r="56" spans="1:8" ht="12.75">
      <c r="A56" s="14">
        <v>28</v>
      </c>
      <c r="B56" s="286"/>
      <c r="C56" s="287"/>
      <c r="D56" s="287"/>
      <c r="E56" s="5"/>
      <c r="F56" s="48"/>
      <c r="G56" s="48"/>
      <c r="H56" s="48"/>
    </row>
    <row r="57" spans="1:8" ht="12.75">
      <c r="A57" s="14">
        <v>29</v>
      </c>
      <c r="B57" s="352"/>
      <c r="C57" s="353"/>
      <c r="D57" s="353"/>
      <c r="E57" s="5"/>
      <c r="F57" s="52"/>
      <c r="G57" s="76"/>
      <c r="H57" s="49"/>
    </row>
    <row r="58" spans="1:8" ht="12.75">
      <c r="A58" s="101">
        <v>30</v>
      </c>
      <c r="B58" s="384" t="s">
        <v>13</v>
      </c>
      <c r="C58" s="384"/>
      <c r="D58" s="384"/>
      <c r="E58" s="49">
        <f>SUM(E52:E57)</f>
        <v>782000</v>
      </c>
      <c r="F58" s="49">
        <f>SUM(F52:F57)</f>
        <v>782000</v>
      </c>
      <c r="G58" s="49">
        <f>SUM(G56:G57)</f>
        <v>0</v>
      </c>
      <c r="H58" s="49">
        <f>SUM(H56:H57)</f>
        <v>0</v>
      </c>
    </row>
    <row r="59" spans="1:8" ht="12.75">
      <c r="A59" s="111"/>
      <c r="B59" s="43"/>
      <c r="C59" s="44"/>
      <c r="D59" s="44"/>
      <c r="E59" s="381" t="s">
        <v>0</v>
      </c>
      <c r="F59" s="4" t="s">
        <v>1</v>
      </c>
      <c r="G59" s="4"/>
      <c r="H59" s="4"/>
    </row>
    <row r="60" spans="1:8" ht="12.75">
      <c r="A60" s="293" t="s">
        <v>32</v>
      </c>
      <c r="B60" s="293"/>
      <c r="C60" s="293"/>
      <c r="D60" s="293"/>
      <c r="E60" s="381"/>
      <c r="F60" s="4" t="s">
        <v>2</v>
      </c>
      <c r="G60" s="4" t="s">
        <v>3</v>
      </c>
      <c r="H60" s="4" t="s">
        <v>6</v>
      </c>
    </row>
    <row r="61" spans="1:10" ht="12.75">
      <c r="A61" s="104">
        <v>31</v>
      </c>
      <c r="B61" s="362"/>
      <c r="C61" s="362"/>
      <c r="D61" s="362"/>
      <c r="E61" s="5"/>
      <c r="F61" s="48"/>
      <c r="G61" s="48"/>
      <c r="H61" s="48"/>
      <c r="I61" s="24"/>
      <c r="J61" s="24"/>
    </row>
    <row r="62" spans="1:10" ht="12.75">
      <c r="A62" s="14">
        <v>32</v>
      </c>
      <c r="B62" s="287"/>
      <c r="C62" s="287"/>
      <c r="D62" s="287"/>
      <c r="E62" s="5"/>
      <c r="F62" s="48"/>
      <c r="G62" s="48"/>
      <c r="H62" s="48"/>
      <c r="I62" s="24"/>
      <c r="J62" s="24"/>
    </row>
    <row r="63" spans="1:10" ht="12.75">
      <c r="A63" s="14">
        <v>33</v>
      </c>
      <c r="B63" s="354" t="s">
        <v>13</v>
      </c>
      <c r="C63" s="354"/>
      <c r="D63" s="354"/>
      <c r="E63" s="49">
        <f>SUM(E61:E62)</f>
        <v>0</v>
      </c>
      <c r="F63" s="49">
        <f>SUM(F61:F62)</f>
        <v>0</v>
      </c>
      <c r="G63" s="49">
        <f>SUM(G61:G62)</f>
        <v>0</v>
      </c>
      <c r="H63" s="49">
        <f>SUM(H61:H62)</f>
        <v>0</v>
      </c>
      <c r="I63" s="48"/>
      <c r="J63" s="48"/>
    </row>
    <row r="64" spans="9:10" ht="12.75">
      <c r="I64" s="48"/>
      <c r="J64" s="48"/>
    </row>
    <row r="65" spans="1:10" ht="12.75">
      <c r="A65" s="110"/>
      <c r="B65" s="39"/>
      <c r="C65" s="40"/>
      <c r="D65" s="40"/>
      <c r="E65" s="385" t="s">
        <v>0</v>
      </c>
      <c r="F65" s="370" t="s">
        <v>1</v>
      </c>
      <c r="G65" s="371"/>
      <c r="H65" s="371"/>
      <c r="I65" s="48"/>
      <c r="J65" s="48"/>
    </row>
    <row r="66" spans="1:10" ht="12.75">
      <c r="A66" s="265" t="s">
        <v>33</v>
      </c>
      <c r="B66" s="265"/>
      <c r="C66" s="265"/>
      <c r="D66" s="265"/>
      <c r="E66" s="386"/>
      <c r="F66" s="53" t="s">
        <v>2</v>
      </c>
      <c r="G66" s="53" t="s">
        <v>3</v>
      </c>
      <c r="H66" s="4" t="s">
        <v>6</v>
      </c>
      <c r="I66" s="48"/>
      <c r="J66" s="48"/>
    </row>
    <row r="67" spans="1:10" ht="12.75">
      <c r="A67" s="104">
        <v>34</v>
      </c>
      <c r="B67" s="290" t="s">
        <v>138</v>
      </c>
      <c r="C67" s="280"/>
      <c r="D67" s="281"/>
      <c r="E67" s="5">
        <f>SUM(F67:H67)</f>
        <v>2468000</v>
      </c>
      <c r="F67" s="48">
        <v>2468000</v>
      </c>
      <c r="G67" s="48"/>
      <c r="H67" s="48"/>
      <c r="I67" s="49"/>
      <c r="J67" s="49"/>
    </row>
    <row r="68" spans="1:10" ht="12.75">
      <c r="A68" s="14">
        <v>35</v>
      </c>
      <c r="B68" s="286" t="s">
        <v>139</v>
      </c>
      <c r="C68" s="287"/>
      <c r="D68" s="287"/>
      <c r="E68" s="5">
        <f>SUM(F68:H68)</f>
        <v>0</v>
      </c>
      <c r="F68" s="48"/>
      <c r="G68" s="48"/>
      <c r="H68" s="48"/>
      <c r="I68" s="49"/>
      <c r="J68" s="49"/>
    </row>
    <row r="69" spans="1:8" ht="12.75">
      <c r="A69" s="14">
        <v>36</v>
      </c>
      <c r="B69" s="301"/>
      <c r="C69" s="322"/>
      <c r="D69" s="323"/>
      <c r="E69" s="5"/>
      <c r="F69" s="48"/>
      <c r="G69" s="48"/>
      <c r="H69" s="48"/>
    </row>
    <row r="70" spans="1:8" ht="12.75">
      <c r="A70" s="14">
        <v>37</v>
      </c>
      <c r="B70" s="294"/>
      <c r="C70" s="295"/>
      <c r="D70" s="296"/>
      <c r="E70" s="5"/>
      <c r="F70" s="48"/>
      <c r="G70" s="48"/>
      <c r="H70" s="48"/>
    </row>
    <row r="71" spans="1:8" ht="12.75">
      <c r="A71" s="14">
        <v>38</v>
      </c>
      <c r="B71" s="294"/>
      <c r="C71" s="295"/>
      <c r="D71" s="296"/>
      <c r="E71" s="5"/>
      <c r="F71" s="48"/>
      <c r="G71" s="48"/>
      <c r="H71" s="48"/>
    </row>
    <row r="72" spans="1:8" ht="12.75">
      <c r="A72" s="14">
        <v>39</v>
      </c>
      <c r="B72" s="354" t="s">
        <v>13</v>
      </c>
      <c r="C72" s="354"/>
      <c r="D72" s="354"/>
      <c r="E72" s="49">
        <f>SUM(E67:E71)</f>
        <v>2468000</v>
      </c>
      <c r="F72" s="49">
        <f>SUM(F67:F71)</f>
        <v>2468000</v>
      </c>
      <c r="G72" s="49">
        <f>SUM(G67:G71)</f>
        <v>0</v>
      </c>
      <c r="H72" s="49">
        <f>SUM(H67:H71)</f>
        <v>0</v>
      </c>
    </row>
    <row r="73" ht="12.75">
      <c r="C73" s="54" t="s">
        <v>34</v>
      </c>
    </row>
    <row r="74" ht="12.75">
      <c r="C74" s="54"/>
    </row>
    <row r="75" ht="12.75">
      <c r="C75" s="54"/>
    </row>
    <row r="76" spans="1:8" ht="12.75">
      <c r="A76" s="110"/>
      <c r="B76" s="39"/>
      <c r="C76" s="40"/>
      <c r="D76" s="40"/>
      <c r="E76" s="383" t="s">
        <v>0</v>
      </c>
      <c r="F76" s="368" t="s">
        <v>1</v>
      </c>
      <c r="G76" s="369"/>
      <c r="H76" s="369"/>
    </row>
    <row r="77" spans="1:8" ht="12.75">
      <c r="A77" s="110"/>
      <c r="B77" s="39"/>
      <c r="C77" s="40"/>
      <c r="D77" s="40"/>
      <c r="E77" s="383"/>
      <c r="F77" s="4" t="s">
        <v>2</v>
      </c>
      <c r="G77" s="4" t="s">
        <v>3</v>
      </c>
      <c r="H77" s="4" t="s">
        <v>6</v>
      </c>
    </row>
    <row r="78" spans="1:8" ht="12.75">
      <c r="A78" s="265" t="s">
        <v>35</v>
      </c>
      <c r="B78" s="265"/>
      <c r="C78" s="265"/>
      <c r="D78" s="265"/>
      <c r="E78" s="109">
        <f>E91+E107+E117+E124</f>
        <v>500000</v>
      </c>
      <c r="F78" s="41"/>
      <c r="G78" s="41">
        <f>G91+G107+G117+G124</f>
        <v>0</v>
      </c>
      <c r="H78" s="41">
        <f>H91+H107+H117+H124</f>
        <v>0</v>
      </c>
    </row>
    <row r="79" spans="1:8" ht="12.75">
      <c r="A79" s="111"/>
      <c r="B79" s="43"/>
      <c r="C79" s="44"/>
      <c r="D79" s="44"/>
      <c r="E79" s="387" t="s">
        <v>0</v>
      </c>
      <c r="F79" s="4"/>
      <c r="G79" s="4"/>
      <c r="H79" s="4"/>
    </row>
    <row r="80" spans="1:8" ht="12.75">
      <c r="A80" s="388" t="s">
        <v>161</v>
      </c>
      <c r="B80" s="338"/>
      <c r="C80" s="338"/>
      <c r="D80" s="338"/>
      <c r="E80" s="387"/>
      <c r="F80" s="4" t="s">
        <v>2</v>
      </c>
      <c r="G80" s="4" t="s">
        <v>3</v>
      </c>
      <c r="H80" s="4" t="s">
        <v>6</v>
      </c>
    </row>
    <row r="81" spans="1:8" ht="12.75">
      <c r="A81" s="14">
        <v>40</v>
      </c>
      <c r="B81" s="353"/>
      <c r="C81" s="353"/>
      <c r="D81" s="353"/>
      <c r="E81" s="5">
        <f>SUM(F81:H81)</f>
        <v>0</v>
      </c>
      <c r="F81" s="52"/>
      <c r="G81" s="52"/>
      <c r="H81" s="52"/>
    </row>
    <row r="82" spans="1:8" ht="12.75">
      <c r="A82" s="14">
        <v>41</v>
      </c>
      <c r="B82" s="353" t="s">
        <v>36</v>
      </c>
      <c r="C82" s="353"/>
      <c r="D82" s="353"/>
      <c r="E82" s="5">
        <f>F82</f>
        <v>353000</v>
      </c>
      <c r="F82" s="52">
        <v>353000</v>
      </c>
      <c r="G82" s="52"/>
      <c r="H82" s="52"/>
    </row>
    <row r="83" spans="1:8" ht="12.75">
      <c r="A83" s="14">
        <v>42</v>
      </c>
      <c r="B83" s="353" t="s">
        <v>37</v>
      </c>
      <c r="C83" s="353"/>
      <c r="D83" s="353"/>
      <c r="E83" s="5">
        <f aca="true" t="shared" si="0" ref="E83:E89">SUM(F83:H83)</f>
        <v>0</v>
      </c>
      <c r="F83" s="52">
        <v>0</v>
      </c>
      <c r="G83" s="52"/>
      <c r="H83" s="52"/>
    </row>
    <row r="84" spans="1:8" ht="12.75">
      <c r="A84" s="14">
        <v>43</v>
      </c>
      <c r="B84" s="353" t="s">
        <v>38</v>
      </c>
      <c r="C84" s="353"/>
      <c r="D84" s="353"/>
      <c r="E84" s="5">
        <f t="shared" si="0"/>
        <v>0</v>
      </c>
      <c r="F84" s="52">
        <v>0</v>
      </c>
      <c r="G84" s="52"/>
      <c r="H84" s="52"/>
    </row>
    <row r="85" spans="1:8" ht="12.75">
      <c r="A85" s="14">
        <v>44</v>
      </c>
      <c r="B85" s="352" t="s">
        <v>133</v>
      </c>
      <c r="C85" s="353"/>
      <c r="D85" s="353"/>
      <c r="E85" s="5">
        <f t="shared" si="0"/>
        <v>0</v>
      </c>
      <c r="F85" s="55">
        <v>0</v>
      </c>
      <c r="G85" s="55"/>
      <c r="H85" s="55"/>
    </row>
    <row r="86" spans="1:8" ht="12.75">
      <c r="A86" s="14">
        <v>45</v>
      </c>
      <c r="B86" s="389" t="s">
        <v>39</v>
      </c>
      <c r="C86" s="389"/>
      <c r="D86" s="389"/>
      <c r="E86" s="5">
        <f t="shared" si="0"/>
        <v>0</v>
      </c>
      <c r="F86" s="55">
        <v>0</v>
      </c>
      <c r="G86" s="55"/>
      <c r="H86" s="55"/>
    </row>
    <row r="87" spans="1:8" ht="12.75">
      <c r="A87" s="14">
        <v>46</v>
      </c>
      <c r="B87" s="287" t="s">
        <v>40</v>
      </c>
      <c r="C87" s="287"/>
      <c r="D87" s="287"/>
      <c r="E87" s="5">
        <f t="shared" si="0"/>
        <v>0</v>
      </c>
      <c r="F87" s="52">
        <v>0</v>
      </c>
      <c r="G87" s="52"/>
      <c r="H87" s="52"/>
    </row>
    <row r="88" spans="1:8" ht="12.75">
      <c r="A88" s="14">
        <v>47</v>
      </c>
      <c r="B88" s="286" t="s">
        <v>130</v>
      </c>
      <c r="C88" s="287"/>
      <c r="D88" s="287"/>
      <c r="E88" s="5">
        <f t="shared" si="0"/>
        <v>0</v>
      </c>
      <c r="F88" s="52">
        <v>0</v>
      </c>
      <c r="G88" s="52"/>
      <c r="H88" s="52"/>
    </row>
    <row r="89" spans="1:8" ht="12.75">
      <c r="A89" s="14">
        <v>48</v>
      </c>
      <c r="B89" s="286" t="s">
        <v>131</v>
      </c>
      <c r="C89" s="287"/>
      <c r="D89" s="287"/>
      <c r="E89" s="5">
        <f t="shared" si="0"/>
        <v>0</v>
      </c>
      <c r="F89" s="52">
        <v>0</v>
      </c>
      <c r="G89" s="52"/>
      <c r="H89" s="52"/>
    </row>
    <row r="90" spans="1:8" ht="12.75">
      <c r="A90" s="14">
        <v>49</v>
      </c>
      <c r="B90" s="287"/>
      <c r="C90" s="287"/>
      <c r="D90" s="287"/>
      <c r="E90" s="5"/>
      <c r="F90" s="52"/>
      <c r="G90" s="52"/>
      <c r="H90" s="52"/>
    </row>
    <row r="91" spans="1:8" ht="12.75">
      <c r="A91" s="14">
        <v>50</v>
      </c>
      <c r="B91" s="361" t="s">
        <v>13</v>
      </c>
      <c r="C91" s="361"/>
      <c r="D91" s="361"/>
      <c r="E91" s="49">
        <f>SUM(E81:E90)</f>
        <v>353000</v>
      </c>
      <c r="F91" s="49">
        <f>SUM(F81:F90)</f>
        <v>353000</v>
      </c>
      <c r="G91" s="49">
        <f>SUM(G81:G90)</f>
        <v>0</v>
      </c>
      <c r="H91" s="49">
        <f>SUM(H81:H90)</f>
        <v>0</v>
      </c>
    </row>
    <row r="92" spans="1:8" ht="12.75">
      <c r="A92" s="50"/>
      <c r="B92" s="51"/>
      <c r="C92" s="51"/>
      <c r="D92" s="51"/>
      <c r="E92" s="32"/>
      <c r="F92" s="32"/>
      <c r="G92" s="32"/>
      <c r="H92" s="32"/>
    </row>
    <row r="93" spans="1:8" ht="12.75">
      <c r="A93" s="56"/>
      <c r="B93" s="57"/>
      <c r="C93" s="57"/>
      <c r="D93" s="57"/>
      <c r="E93" s="58"/>
      <c r="F93" s="58"/>
      <c r="G93" s="58"/>
      <c r="H93" s="58"/>
    </row>
    <row r="94" spans="1:8" ht="12.75">
      <c r="A94" s="42"/>
      <c r="B94" s="43"/>
      <c r="C94" s="44"/>
      <c r="D94" s="44"/>
      <c r="E94" s="387" t="s">
        <v>0</v>
      </c>
      <c r="F94" s="374" t="s">
        <v>1</v>
      </c>
      <c r="G94" s="375"/>
      <c r="H94" s="375"/>
    </row>
    <row r="95" spans="1:8" ht="12.75">
      <c r="A95" s="338" t="s">
        <v>42</v>
      </c>
      <c r="B95" s="338"/>
      <c r="C95" s="338"/>
      <c r="D95" s="338"/>
      <c r="E95" s="387"/>
      <c r="F95" s="4" t="s">
        <v>2</v>
      </c>
      <c r="G95" s="4" t="s">
        <v>3</v>
      </c>
      <c r="H95" s="4" t="s">
        <v>6</v>
      </c>
    </row>
    <row r="96" spans="1:8" ht="12.75">
      <c r="A96" s="14">
        <v>51</v>
      </c>
      <c r="B96" s="353" t="s">
        <v>43</v>
      </c>
      <c r="C96" s="353"/>
      <c r="D96" s="353"/>
      <c r="E96" s="5">
        <f aca="true" t="shared" si="1" ref="E96:E106">SUM(F96:H96)</f>
        <v>0</v>
      </c>
      <c r="F96" s="52"/>
      <c r="G96" s="52"/>
      <c r="H96" s="52"/>
    </row>
    <row r="97" spans="1:8" ht="12.75">
      <c r="A97" s="14">
        <v>52</v>
      </c>
      <c r="B97" s="352" t="s">
        <v>132</v>
      </c>
      <c r="C97" s="353"/>
      <c r="D97" s="353"/>
      <c r="E97" s="5">
        <f t="shared" si="1"/>
        <v>0</v>
      </c>
      <c r="F97" s="52"/>
      <c r="G97" s="52"/>
      <c r="H97" s="52"/>
    </row>
    <row r="98" spans="1:8" ht="12.75">
      <c r="A98" s="14">
        <v>53</v>
      </c>
      <c r="B98" t="s">
        <v>134</v>
      </c>
      <c r="E98" s="5">
        <f t="shared" si="1"/>
        <v>0</v>
      </c>
      <c r="F98" s="52"/>
      <c r="G98" s="52"/>
      <c r="H98" s="52"/>
    </row>
    <row r="99" spans="1:8" ht="12.75">
      <c r="A99" s="14">
        <v>54</v>
      </c>
      <c r="B99" s="352" t="s">
        <v>110</v>
      </c>
      <c r="C99" s="353"/>
      <c r="D99" s="353"/>
      <c r="E99" s="5">
        <f t="shared" si="1"/>
        <v>0</v>
      </c>
      <c r="F99" s="52"/>
      <c r="G99" s="52"/>
      <c r="H99" s="52"/>
    </row>
    <row r="100" spans="1:8" ht="12.75">
      <c r="A100" s="14">
        <v>55</v>
      </c>
      <c r="B100" s="353"/>
      <c r="C100" s="353"/>
      <c r="D100" s="353"/>
      <c r="E100" s="5">
        <f t="shared" si="1"/>
        <v>0</v>
      </c>
      <c r="F100" s="55"/>
      <c r="G100" s="55"/>
      <c r="H100" s="55"/>
    </row>
    <row r="101" spans="1:8" ht="13.5" customHeight="1">
      <c r="A101" s="14">
        <v>56</v>
      </c>
      <c r="B101" s="3" t="s">
        <v>135</v>
      </c>
      <c r="C101" s="15"/>
      <c r="D101" s="15"/>
      <c r="E101" s="5">
        <f t="shared" si="1"/>
        <v>0</v>
      </c>
      <c r="F101" s="52"/>
      <c r="G101" s="52"/>
      <c r="H101" s="52"/>
    </row>
    <row r="102" spans="1:8" ht="13.5" customHeight="1">
      <c r="A102" s="14">
        <v>57</v>
      </c>
      <c r="B102" s="287" t="s">
        <v>44</v>
      </c>
      <c r="C102" s="287"/>
      <c r="D102" s="287"/>
      <c r="E102" s="5">
        <f t="shared" si="1"/>
        <v>0</v>
      </c>
      <c r="F102" s="48"/>
      <c r="G102" s="48"/>
      <c r="H102" s="48"/>
    </row>
    <row r="103" spans="1:8" ht="13.5" customHeight="1">
      <c r="A103" s="14">
        <v>58</v>
      </c>
      <c r="B103" s="287" t="s">
        <v>45</v>
      </c>
      <c r="C103" s="287"/>
      <c r="D103" s="287"/>
      <c r="E103" s="5">
        <f t="shared" si="1"/>
        <v>0</v>
      </c>
      <c r="F103" s="52"/>
      <c r="G103" s="52"/>
      <c r="H103" s="52"/>
    </row>
    <row r="104" spans="1:8" ht="12.75">
      <c r="A104" s="14">
        <v>59</v>
      </c>
      <c r="B104" s="286" t="s">
        <v>46</v>
      </c>
      <c r="C104" s="287"/>
      <c r="D104" s="287"/>
      <c r="E104" s="5">
        <f t="shared" si="1"/>
        <v>0</v>
      </c>
      <c r="F104" s="48"/>
      <c r="G104" s="48"/>
      <c r="H104" s="48"/>
    </row>
    <row r="105" spans="1:8" ht="12.75">
      <c r="A105" s="14">
        <v>60</v>
      </c>
      <c r="B105" s="287"/>
      <c r="C105" s="287"/>
      <c r="D105" s="287"/>
      <c r="E105" s="5">
        <f t="shared" si="1"/>
        <v>0</v>
      </c>
      <c r="F105" s="48"/>
      <c r="G105" s="48"/>
      <c r="H105" s="48"/>
    </row>
    <row r="106" spans="1:8" ht="12.75">
      <c r="A106" s="14">
        <v>61</v>
      </c>
      <c r="B106" s="17" t="s">
        <v>48</v>
      </c>
      <c r="C106" s="17"/>
      <c r="D106" s="17"/>
      <c r="E106" s="5">
        <f t="shared" si="1"/>
        <v>0</v>
      </c>
      <c r="F106" s="48"/>
      <c r="G106" s="48"/>
      <c r="H106" s="48"/>
    </row>
    <row r="107" spans="1:8" ht="12.75">
      <c r="A107" s="112">
        <v>62</v>
      </c>
      <c r="B107" s="367" t="s">
        <v>13</v>
      </c>
      <c r="C107" s="367"/>
      <c r="D107" s="367"/>
      <c r="E107" s="113">
        <f>SUM(E96:E106)</f>
        <v>0</v>
      </c>
      <c r="F107" s="113">
        <f>SUM(F96:F106)</f>
        <v>0</v>
      </c>
      <c r="G107" s="113">
        <f>SUM(G96:G106)</f>
        <v>0</v>
      </c>
      <c r="H107" s="113">
        <f>SUM(H96:H106)</f>
        <v>0</v>
      </c>
    </row>
    <row r="108" spans="1:8" ht="12.75">
      <c r="A108" s="50"/>
      <c r="B108" s="31"/>
      <c r="C108" s="31"/>
      <c r="D108" s="51"/>
      <c r="E108" s="32"/>
      <c r="F108" s="32"/>
      <c r="G108" s="32"/>
      <c r="H108" s="32"/>
    </row>
    <row r="109" spans="1:8" ht="12.75">
      <c r="A109" s="50"/>
      <c r="B109" s="51"/>
      <c r="C109" s="51"/>
      <c r="D109" s="51"/>
      <c r="E109" s="32"/>
      <c r="F109" s="32"/>
      <c r="G109" s="32"/>
      <c r="H109" s="32"/>
    </row>
    <row r="110" spans="1:8" ht="12.75">
      <c r="A110" s="111"/>
      <c r="B110" s="43"/>
      <c r="C110" s="44"/>
      <c r="D110" s="44"/>
      <c r="E110" s="390" t="s">
        <v>0</v>
      </c>
      <c r="F110" s="372" t="s">
        <v>1</v>
      </c>
      <c r="G110" s="373"/>
      <c r="H110" s="373"/>
    </row>
    <row r="111" spans="1:8" ht="12.75">
      <c r="A111" s="293" t="s">
        <v>49</v>
      </c>
      <c r="B111" s="293"/>
      <c r="C111" s="293"/>
      <c r="D111" s="293"/>
      <c r="E111" s="381"/>
      <c r="F111" s="4" t="s">
        <v>2</v>
      </c>
      <c r="G111" s="4" t="s">
        <v>3</v>
      </c>
      <c r="H111" s="4" t="s">
        <v>6</v>
      </c>
    </row>
    <row r="112" spans="1:8" ht="12.75">
      <c r="A112" s="104">
        <v>63</v>
      </c>
      <c r="B112" s="362" t="s">
        <v>50</v>
      </c>
      <c r="C112" s="362"/>
      <c r="D112" s="362"/>
      <c r="E112" s="5">
        <f>SUM(F112:H112)</f>
        <v>0</v>
      </c>
      <c r="F112" s="48"/>
      <c r="G112" s="52"/>
      <c r="H112" s="52"/>
    </row>
    <row r="113" spans="1:8" ht="12.75">
      <c r="A113" s="14">
        <v>64</v>
      </c>
      <c r="B113" s="287" t="s">
        <v>51</v>
      </c>
      <c r="C113" s="287"/>
      <c r="D113" s="287"/>
      <c r="E113" s="5">
        <f>SUM(F113:H113)</f>
        <v>0</v>
      </c>
      <c r="F113" s="52"/>
      <c r="G113" s="52"/>
      <c r="H113" s="52"/>
    </row>
    <row r="114" spans="1:8" ht="12.75">
      <c r="A114" s="14">
        <v>65</v>
      </c>
      <c r="B114" s="286" t="s">
        <v>141</v>
      </c>
      <c r="C114" s="287"/>
      <c r="D114" s="287"/>
      <c r="E114" s="5">
        <f>SUM(F114:H114)</f>
        <v>0</v>
      </c>
      <c r="F114" s="52"/>
      <c r="G114" s="52"/>
      <c r="H114" s="52"/>
    </row>
    <row r="115" spans="1:8" ht="12.75">
      <c r="A115" s="14">
        <v>66</v>
      </c>
      <c r="E115" s="5">
        <f>SUM(F115:H115)</f>
        <v>0</v>
      </c>
      <c r="F115" s="52"/>
      <c r="G115" s="52"/>
      <c r="H115" s="52"/>
    </row>
    <row r="116" spans="1:8" ht="12.75">
      <c r="A116" s="14">
        <v>67</v>
      </c>
      <c r="B116" s="287"/>
      <c r="C116" s="287"/>
      <c r="D116" s="287"/>
      <c r="E116" s="5">
        <f>SUM(F116:H116)</f>
        <v>0</v>
      </c>
      <c r="F116" s="52"/>
      <c r="G116" s="52"/>
      <c r="H116" s="52"/>
    </row>
    <row r="117" spans="1:8" ht="24.75" customHeight="1">
      <c r="A117" s="112">
        <v>68</v>
      </c>
      <c r="E117" s="49">
        <f>SUM(E112:E116)</f>
        <v>0</v>
      </c>
      <c r="F117" s="49">
        <f>SUM(F112:F116)</f>
        <v>0</v>
      </c>
      <c r="G117" s="49">
        <f>SUM(G112:G116)</f>
        <v>0</v>
      </c>
      <c r="H117" s="49">
        <f>SUM(H112:H116)</f>
        <v>0</v>
      </c>
    </row>
    <row r="118" spans="1:8" ht="12.75">
      <c r="A118" s="50"/>
      <c r="E118" s="32"/>
      <c r="F118" s="32"/>
      <c r="G118" s="32"/>
      <c r="H118" s="32"/>
    </row>
    <row r="119" spans="1:8" ht="12.75">
      <c r="A119" s="50"/>
      <c r="B119" s="51"/>
      <c r="C119" s="51"/>
      <c r="D119" s="51"/>
      <c r="E119" s="58"/>
      <c r="F119" s="58"/>
      <c r="G119" s="58"/>
      <c r="H119" s="58"/>
    </row>
    <row r="120" spans="1:8" ht="12.75">
      <c r="A120" s="42"/>
      <c r="B120" s="43"/>
      <c r="C120" s="44"/>
      <c r="D120" s="44"/>
      <c r="E120" s="387" t="s">
        <v>0</v>
      </c>
      <c r="F120" s="374" t="s">
        <v>1</v>
      </c>
      <c r="G120" s="375"/>
      <c r="H120" s="375"/>
    </row>
    <row r="121" spans="1:8" ht="12.75">
      <c r="A121" s="338" t="s">
        <v>52</v>
      </c>
      <c r="B121" s="338"/>
      <c r="C121" s="338"/>
      <c r="D121" s="338"/>
      <c r="E121" s="387"/>
      <c r="F121" s="4" t="s">
        <v>2</v>
      </c>
      <c r="G121" s="4" t="s">
        <v>3</v>
      </c>
      <c r="H121" s="4" t="s">
        <v>6</v>
      </c>
    </row>
    <row r="122" spans="1:8" ht="12.75">
      <c r="A122" s="14">
        <v>69</v>
      </c>
      <c r="B122" s="352" t="s">
        <v>136</v>
      </c>
      <c r="C122" s="353"/>
      <c r="D122" s="353"/>
      <c r="E122" s="5">
        <f>SUM(F122:H122)</f>
        <v>147000</v>
      </c>
      <c r="F122" s="52">
        <v>147000</v>
      </c>
      <c r="G122" s="52"/>
      <c r="H122" s="52"/>
    </row>
    <row r="123" spans="1:8" ht="12.75">
      <c r="A123" s="14">
        <v>70</v>
      </c>
      <c r="B123" s="3" t="s">
        <v>140</v>
      </c>
      <c r="C123" s="15"/>
      <c r="D123" s="15"/>
      <c r="E123" s="5">
        <f>SUM(F123:H123)</f>
        <v>0</v>
      </c>
      <c r="F123" s="52"/>
      <c r="G123" s="52"/>
      <c r="H123" s="52"/>
    </row>
    <row r="124" spans="1:8" ht="12.75">
      <c r="A124" s="14">
        <v>71</v>
      </c>
      <c r="B124" s="353" t="s">
        <v>13</v>
      </c>
      <c r="C124" s="353"/>
      <c r="D124" s="353"/>
      <c r="E124" s="18">
        <f>SUM(E122:E123)</f>
        <v>147000</v>
      </c>
      <c r="F124" s="18">
        <v>147000</v>
      </c>
      <c r="G124" s="49">
        <f>G122</f>
        <v>0</v>
      </c>
      <c r="H124" s="49">
        <f>H122</f>
        <v>0</v>
      </c>
    </row>
    <row r="125" spans="1:8" ht="12.75">
      <c r="A125" s="30"/>
      <c r="B125" s="16"/>
      <c r="C125" s="16"/>
      <c r="D125" s="16"/>
      <c r="E125" s="32"/>
      <c r="F125" s="32"/>
      <c r="G125" s="32"/>
      <c r="H125" s="32"/>
    </row>
    <row r="127" spans="1:8" ht="12.75">
      <c r="A127" s="110"/>
      <c r="B127" s="39"/>
      <c r="C127" s="40"/>
      <c r="D127" s="40"/>
      <c r="E127" s="391" t="s">
        <v>0</v>
      </c>
      <c r="F127" s="368" t="s">
        <v>1</v>
      </c>
      <c r="G127" s="369"/>
      <c r="H127" s="369"/>
    </row>
    <row r="128" spans="1:8" ht="12.75">
      <c r="A128" s="349" t="s">
        <v>53</v>
      </c>
      <c r="B128" s="392"/>
      <c r="C128" s="392"/>
      <c r="D128" s="392"/>
      <c r="E128" s="391"/>
      <c r="F128" s="4" t="s">
        <v>2</v>
      </c>
      <c r="G128" s="4" t="s">
        <v>3</v>
      </c>
      <c r="H128" s="4" t="s">
        <v>6</v>
      </c>
    </row>
    <row r="129" spans="1:8" ht="12.75">
      <c r="A129" s="14"/>
      <c r="B129" s="287"/>
      <c r="C129" s="287"/>
      <c r="D129" s="287"/>
      <c r="E129" s="5"/>
      <c r="F129" s="52"/>
      <c r="G129" s="52"/>
      <c r="H129" s="52"/>
    </row>
    <row r="130" spans="1:8" ht="12.75">
      <c r="A130" s="50"/>
      <c r="B130" s="51"/>
      <c r="C130" s="51"/>
      <c r="D130" s="51"/>
      <c r="E130" s="32"/>
      <c r="F130" s="32"/>
      <c r="G130" s="32"/>
      <c r="H130" s="32"/>
    </row>
    <row r="132" spans="1:8" ht="12.75">
      <c r="A132" s="110"/>
      <c r="B132" s="39"/>
      <c r="C132" s="40"/>
      <c r="D132" s="40"/>
      <c r="E132" s="391" t="s">
        <v>0</v>
      </c>
      <c r="F132" s="368" t="s">
        <v>1</v>
      </c>
      <c r="G132" s="369"/>
      <c r="H132" s="369"/>
    </row>
    <row r="133" spans="1:8" ht="12.75">
      <c r="A133" s="349" t="s">
        <v>55</v>
      </c>
      <c r="B133" s="392"/>
      <c r="C133" s="392"/>
      <c r="D133" s="392"/>
      <c r="E133" s="391"/>
      <c r="F133" s="4" t="s">
        <v>2</v>
      </c>
      <c r="G133" s="4" t="s">
        <v>3</v>
      </c>
      <c r="H133" s="4" t="s">
        <v>6</v>
      </c>
    </row>
    <row r="134" spans="1:8" ht="12.75">
      <c r="A134" s="14"/>
      <c r="B134" s="353"/>
      <c r="C134" s="353"/>
      <c r="D134" s="353"/>
      <c r="E134" s="5"/>
      <c r="F134" s="48"/>
      <c r="G134" s="48"/>
      <c r="H134" s="48"/>
    </row>
    <row r="135" spans="1:8" ht="12.75">
      <c r="A135" s="14"/>
      <c r="B135" s="353"/>
      <c r="C135" s="353"/>
      <c r="D135" s="353"/>
      <c r="E135" s="5"/>
      <c r="F135" s="48"/>
      <c r="G135" s="48"/>
      <c r="H135" s="48"/>
    </row>
    <row r="136" spans="1:8" ht="12.75">
      <c r="A136" s="112"/>
      <c r="B136" s="353"/>
      <c r="C136" s="353"/>
      <c r="D136" s="353"/>
      <c r="E136" s="5"/>
      <c r="F136" s="48"/>
      <c r="G136" s="48"/>
      <c r="H136" s="48"/>
    </row>
    <row r="137" spans="1:8" ht="12.75">
      <c r="A137" s="110"/>
      <c r="B137" s="39"/>
      <c r="C137" s="40"/>
      <c r="D137" s="40"/>
      <c r="E137" s="391" t="s">
        <v>0</v>
      </c>
      <c r="F137" s="368" t="s">
        <v>1</v>
      </c>
      <c r="G137" s="369"/>
      <c r="H137" s="369"/>
    </row>
    <row r="138" spans="1:8" ht="12.75">
      <c r="A138" s="349" t="s">
        <v>56</v>
      </c>
      <c r="B138" s="392"/>
      <c r="C138" s="392"/>
      <c r="D138" s="392"/>
      <c r="E138" s="391"/>
      <c r="F138" s="4" t="s">
        <v>2</v>
      </c>
      <c r="G138" s="4" t="s">
        <v>3</v>
      </c>
      <c r="H138" s="4" t="s">
        <v>6</v>
      </c>
    </row>
    <row r="139" spans="1:8" ht="12.75">
      <c r="A139" s="14"/>
      <c r="B139" s="353"/>
      <c r="C139" s="353"/>
      <c r="D139" s="353"/>
      <c r="E139" s="5"/>
      <c r="F139" s="52"/>
      <c r="G139" s="52"/>
      <c r="H139" s="52"/>
    </row>
    <row r="140" spans="1:8" ht="12.75">
      <c r="A140" s="14"/>
      <c r="B140" s="353"/>
      <c r="C140" s="353"/>
      <c r="D140" s="353"/>
      <c r="E140" s="5"/>
      <c r="F140" s="52"/>
      <c r="G140" s="52"/>
      <c r="H140" s="52"/>
    </row>
    <row r="142" spans="2:8" ht="12.75">
      <c r="B142" s="7" t="s">
        <v>57</v>
      </c>
      <c r="C142" s="7"/>
      <c r="D142" s="7"/>
      <c r="E142" s="132" t="s">
        <v>142</v>
      </c>
      <c r="F142" s="99" t="s">
        <v>127</v>
      </c>
      <c r="G142" s="9"/>
      <c r="H142" s="133"/>
    </row>
    <row r="146" ht="12.75" customHeight="1"/>
    <row r="147" ht="12.75" customHeight="1"/>
    <row r="148" ht="12.75" customHeight="1"/>
  </sheetData>
  <sheetProtection/>
  <mergeCells count="119">
    <mergeCell ref="B139:D139"/>
    <mergeCell ref="B140:D140"/>
    <mergeCell ref="B135:D135"/>
    <mergeCell ref="B136:D136"/>
    <mergeCell ref="E137:E138"/>
    <mergeCell ref="A138:D138"/>
    <mergeCell ref="B129:D129"/>
    <mergeCell ref="E132:E133"/>
    <mergeCell ref="A133:D133"/>
    <mergeCell ref="B134:D134"/>
    <mergeCell ref="B122:D122"/>
    <mergeCell ref="B124:D124"/>
    <mergeCell ref="E127:E128"/>
    <mergeCell ref="A128:D128"/>
    <mergeCell ref="B116:D116"/>
    <mergeCell ref="E120:E121"/>
    <mergeCell ref="A121:D121"/>
    <mergeCell ref="B112:D112"/>
    <mergeCell ref="B113:D113"/>
    <mergeCell ref="B114:D114"/>
    <mergeCell ref="B107:D107"/>
    <mergeCell ref="E110:E111"/>
    <mergeCell ref="A111:D111"/>
    <mergeCell ref="B104:D104"/>
    <mergeCell ref="B105:D105"/>
    <mergeCell ref="B102:D102"/>
    <mergeCell ref="B103:D103"/>
    <mergeCell ref="B96:D96"/>
    <mergeCell ref="B97:D97"/>
    <mergeCell ref="B99:D99"/>
    <mergeCell ref="B100:D100"/>
    <mergeCell ref="B90:D90"/>
    <mergeCell ref="B91:D91"/>
    <mergeCell ref="E94:E95"/>
    <mergeCell ref="F94:H94"/>
    <mergeCell ref="A95:D95"/>
    <mergeCell ref="B86:D86"/>
    <mergeCell ref="B87:D87"/>
    <mergeCell ref="B88:D88"/>
    <mergeCell ref="B89:D89"/>
    <mergeCell ref="B82:D82"/>
    <mergeCell ref="B83:D83"/>
    <mergeCell ref="B84:D84"/>
    <mergeCell ref="B85:D85"/>
    <mergeCell ref="A78:D78"/>
    <mergeCell ref="E79:E80"/>
    <mergeCell ref="A80:D80"/>
    <mergeCell ref="B81:D81"/>
    <mergeCell ref="B70:D70"/>
    <mergeCell ref="B71:D71"/>
    <mergeCell ref="B72:D72"/>
    <mergeCell ref="E76:E77"/>
    <mergeCell ref="E65:E66"/>
    <mergeCell ref="A66:D66"/>
    <mergeCell ref="E59:E60"/>
    <mergeCell ref="B62:D62"/>
    <mergeCell ref="B68:D68"/>
    <mergeCell ref="B69:D69"/>
    <mergeCell ref="B56:D56"/>
    <mergeCell ref="B57:D57"/>
    <mergeCell ref="B58:D58"/>
    <mergeCell ref="B61:D61"/>
    <mergeCell ref="B67:D67"/>
    <mergeCell ref="A60:D60"/>
    <mergeCell ref="B63:D63"/>
    <mergeCell ref="B54:D54"/>
    <mergeCell ref="B55:D55"/>
    <mergeCell ref="A51:D51"/>
    <mergeCell ref="B52:D52"/>
    <mergeCell ref="B53:D53"/>
    <mergeCell ref="B47:D47"/>
    <mergeCell ref="B48:D48"/>
    <mergeCell ref="E50:E51"/>
    <mergeCell ref="E38:E39"/>
    <mergeCell ref="F38:H38"/>
    <mergeCell ref="A40:D40"/>
    <mergeCell ref="B46:D46"/>
    <mergeCell ref="E41:E42"/>
    <mergeCell ref="A42:D42"/>
    <mergeCell ref="B43:D43"/>
    <mergeCell ref="B44:D44"/>
    <mergeCell ref="B31:D31"/>
    <mergeCell ref="A33:D33"/>
    <mergeCell ref="E33:E34"/>
    <mergeCell ref="F33:H33"/>
    <mergeCell ref="B34:D34"/>
    <mergeCell ref="B26:D26"/>
    <mergeCell ref="A28:D28"/>
    <mergeCell ref="E28:E29"/>
    <mergeCell ref="F28:H28"/>
    <mergeCell ref="B29:D29"/>
    <mergeCell ref="B21:D21"/>
    <mergeCell ref="B22:D22"/>
    <mergeCell ref="A24:D24"/>
    <mergeCell ref="B25:D25"/>
    <mergeCell ref="A19:D19"/>
    <mergeCell ref="E19:E20"/>
    <mergeCell ref="F19:H19"/>
    <mergeCell ref="B20:D20"/>
    <mergeCell ref="B12:D12"/>
    <mergeCell ref="E13:E14"/>
    <mergeCell ref="F13:H13"/>
    <mergeCell ref="B17:D17"/>
    <mergeCell ref="B5:D5"/>
    <mergeCell ref="E9:E10"/>
    <mergeCell ref="F9:H9"/>
    <mergeCell ref="B11:D11"/>
    <mergeCell ref="B2:D3"/>
    <mergeCell ref="E2:E3"/>
    <mergeCell ref="F2:H2"/>
    <mergeCell ref="B4:D4"/>
    <mergeCell ref="F76:H76"/>
    <mergeCell ref="F65:H65"/>
    <mergeCell ref="F50:H50"/>
    <mergeCell ref="F137:H137"/>
    <mergeCell ref="F132:H132"/>
    <mergeCell ref="F127:H127"/>
    <mergeCell ref="F110:H110"/>
    <mergeCell ref="F120:H120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&amp;CRemeteszőlős Község
 Önkormányzat
2013.évi költségvetése&amp;R4.melléklet a .../... . (... . ... .) 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SheetLayoutView="75" zoomScalePageLayoutView="0" workbookViewId="0" topLeftCell="A1">
      <selection activeCell="C18" sqref="C18"/>
    </sheetView>
  </sheetViews>
  <sheetFormatPr defaultColWidth="13.375" defaultRowHeight="12.75"/>
  <cols>
    <col min="1" max="6" width="13.375" style="0" customWidth="1"/>
    <col min="7" max="9" width="13.375" style="65" customWidth="1"/>
  </cols>
  <sheetData>
    <row r="2" spans="3:6" ht="12.75">
      <c r="C2" s="311" t="s">
        <v>224</v>
      </c>
      <c r="D2" s="311"/>
      <c r="E2" s="311"/>
      <c r="F2" s="311"/>
    </row>
    <row r="3" ht="13.5" thickBot="1"/>
    <row r="4" spans="1:9" ht="13.5" thickBot="1">
      <c r="A4" s="66"/>
      <c r="B4" s="63" t="s">
        <v>60</v>
      </c>
      <c r="C4" s="63"/>
      <c r="D4" s="63"/>
      <c r="E4" s="63"/>
      <c r="F4" s="67"/>
      <c r="G4" s="68" t="s">
        <v>169</v>
      </c>
      <c r="H4" s="68" t="s">
        <v>225</v>
      </c>
      <c r="I4" s="68" t="s">
        <v>226</v>
      </c>
    </row>
    <row r="5" spans="1:9" ht="12.75">
      <c r="A5" s="64"/>
      <c r="B5" s="16" t="s">
        <v>61</v>
      </c>
      <c r="C5" s="16"/>
      <c r="D5" s="16"/>
      <c r="E5" s="16"/>
      <c r="F5" s="69"/>
      <c r="G5" s="135"/>
      <c r="H5" s="135"/>
      <c r="I5" s="135"/>
    </row>
    <row r="6" spans="1:9" ht="12.75">
      <c r="A6" s="64"/>
      <c r="B6" s="51" t="s">
        <v>310</v>
      </c>
      <c r="C6" s="16"/>
      <c r="D6" s="16"/>
      <c r="E6" s="16"/>
      <c r="F6" s="69"/>
      <c r="G6" s="135">
        <f>'Pénzforgalmi tábla 2.sz'!C7</f>
        <v>38885</v>
      </c>
      <c r="H6" s="135">
        <v>40150</v>
      </c>
      <c r="I6" s="135">
        <v>40150</v>
      </c>
    </row>
    <row r="7" spans="1:9" ht="12.75">
      <c r="A7" s="64"/>
      <c r="B7" s="51" t="s">
        <v>309</v>
      </c>
      <c r="C7" s="16"/>
      <c r="D7" s="16"/>
      <c r="E7" s="16"/>
      <c r="F7" s="69"/>
      <c r="G7" s="135">
        <f>'Pénzforgalmi tábla 2.sz'!C12</f>
        <v>18161</v>
      </c>
      <c r="H7" s="135">
        <v>16000</v>
      </c>
      <c r="I7" s="135">
        <v>17000</v>
      </c>
    </row>
    <row r="8" spans="1:9" ht="12.75">
      <c r="A8" s="64"/>
      <c r="B8" s="114" t="s">
        <v>308</v>
      </c>
      <c r="C8" s="16"/>
      <c r="D8" s="16"/>
      <c r="E8" s="16"/>
      <c r="F8" s="69"/>
      <c r="G8" s="135">
        <f>'Pénzforgalmi tábla 2.sz'!C23+'Pénzforgalmi tábla 2.sz'!C28</f>
        <v>1101</v>
      </c>
      <c r="H8" s="135">
        <v>2640</v>
      </c>
      <c r="I8" s="135">
        <v>2640</v>
      </c>
    </row>
    <row r="9" spans="1:9" ht="13.5" thickBot="1">
      <c r="A9" s="64"/>
      <c r="B9" s="16" t="s">
        <v>62</v>
      </c>
      <c r="C9" s="16"/>
      <c r="D9" s="16"/>
      <c r="E9" s="16"/>
      <c r="F9" s="69"/>
      <c r="G9" s="135">
        <f>'Pénzforgalmi tábla 2.sz'!C31</f>
        <v>57346</v>
      </c>
      <c r="H9" s="135">
        <v>30000</v>
      </c>
      <c r="I9" s="135">
        <v>30000</v>
      </c>
    </row>
    <row r="10" spans="1:9" ht="13.5" thickBot="1">
      <c r="A10" s="70" t="s">
        <v>63</v>
      </c>
      <c r="B10" s="71"/>
      <c r="C10" s="71"/>
      <c r="D10" s="71"/>
      <c r="E10" s="71"/>
      <c r="F10" s="72"/>
      <c r="G10" s="136">
        <f>SUM(G5:G9)</f>
        <v>115493</v>
      </c>
      <c r="H10" s="136">
        <f>SUM(H5:H9)</f>
        <v>88790</v>
      </c>
      <c r="I10" s="136">
        <f>SUM(I5:I9)</f>
        <v>89790</v>
      </c>
    </row>
    <row r="11" spans="1:9" ht="12.75">
      <c r="A11" s="64"/>
      <c r="B11" s="31" t="s">
        <v>64</v>
      </c>
      <c r="C11" s="16"/>
      <c r="D11" s="16"/>
      <c r="E11" s="16"/>
      <c r="F11" s="69"/>
      <c r="G11" s="135"/>
      <c r="H11" s="135">
        <v>0</v>
      </c>
      <c r="I11" s="135">
        <v>0</v>
      </c>
    </row>
    <row r="12" spans="1:9" ht="12.75">
      <c r="A12" s="64"/>
      <c r="B12" s="51" t="s">
        <v>111</v>
      </c>
      <c r="C12" s="16"/>
      <c r="D12" s="16" t="s">
        <v>65</v>
      </c>
      <c r="E12" s="16"/>
      <c r="F12" s="69"/>
      <c r="G12" s="135">
        <f>'Pénzforgalmi tábla 2.sz'!C19</f>
        <v>0</v>
      </c>
      <c r="H12" s="135">
        <v>0</v>
      </c>
      <c r="I12" s="135">
        <v>0</v>
      </c>
    </row>
    <row r="13" spans="1:9" ht="13.5" thickBot="1">
      <c r="A13" s="64"/>
      <c r="B13" s="16"/>
      <c r="C13" s="16"/>
      <c r="D13" s="16"/>
      <c r="E13" s="16"/>
      <c r="F13" s="69"/>
      <c r="G13" s="135"/>
      <c r="H13" s="135"/>
      <c r="I13" s="135"/>
    </row>
    <row r="14" spans="1:9" ht="13.5" thickBot="1">
      <c r="A14" s="70" t="s">
        <v>66</v>
      </c>
      <c r="B14" s="71"/>
      <c r="C14" s="71"/>
      <c r="D14" s="71"/>
      <c r="E14" s="71"/>
      <c r="F14" s="72"/>
      <c r="G14" s="136">
        <f>SUM(G11:G13)</f>
        <v>0</v>
      </c>
      <c r="H14" s="136">
        <f>SUM(H11:H13)</f>
        <v>0</v>
      </c>
      <c r="I14" s="136">
        <f>SUM(I11:I13)</f>
        <v>0</v>
      </c>
    </row>
    <row r="15" spans="1:9" ht="13.5" thickBot="1">
      <c r="A15" s="70" t="s">
        <v>67</v>
      </c>
      <c r="B15" s="71"/>
      <c r="C15" s="71"/>
      <c r="D15" s="71"/>
      <c r="E15" s="71"/>
      <c r="F15" s="72"/>
      <c r="G15" s="136">
        <f>G10+G14</f>
        <v>115493</v>
      </c>
      <c r="H15" s="136">
        <f>H10+H14</f>
        <v>88790</v>
      </c>
      <c r="I15" s="136">
        <f>I10+I14</f>
        <v>89790</v>
      </c>
    </row>
    <row r="16" spans="7:9" ht="12.75">
      <c r="G16" s="137"/>
      <c r="H16" s="137"/>
      <c r="I16" s="137"/>
    </row>
    <row r="17" spans="7:9" ht="12.75">
      <c r="G17" s="137"/>
      <c r="H17" s="137"/>
      <c r="I17" s="137"/>
    </row>
    <row r="18" spans="3:9" ht="12.75">
      <c r="C18" s="311" t="s">
        <v>311</v>
      </c>
      <c r="D18" s="7"/>
      <c r="E18" s="7"/>
      <c r="F18" s="7"/>
      <c r="G18" s="137"/>
      <c r="H18" s="137"/>
      <c r="I18" s="137"/>
    </row>
    <row r="19" spans="7:9" ht="13.5" thickBot="1">
      <c r="G19" s="137"/>
      <c r="H19" s="137"/>
      <c r="I19" s="137"/>
    </row>
    <row r="20" spans="1:9" ht="13.5" thickBot="1">
      <c r="A20" s="66"/>
      <c r="B20" s="63" t="s">
        <v>60</v>
      </c>
      <c r="C20" s="63"/>
      <c r="D20" s="63"/>
      <c r="E20" s="63"/>
      <c r="F20" s="67"/>
      <c r="G20" s="138" t="s">
        <v>169</v>
      </c>
      <c r="H20" s="138" t="s">
        <v>225</v>
      </c>
      <c r="I20" s="138" t="s">
        <v>226</v>
      </c>
    </row>
    <row r="21" spans="1:9" ht="12.75">
      <c r="A21" s="64"/>
      <c r="B21" s="16" t="s">
        <v>58</v>
      </c>
      <c r="C21" s="16"/>
      <c r="D21" s="16"/>
      <c r="E21" s="16"/>
      <c r="F21" s="69"/>
      <c r="G21" s="135">
        <f>'Pénzforgalmi tábla 2.sz'!C34</f>
        <v>17013</v>
      </c>
      <c r="H21" s="135">
        <v>16000</v>
      </c>
      <c r="I21" s="135">
        <v>16000</v>
      </c>
    </row>
    <row r="22" spans="1:9" ht="12.75">
      <c r="A22" s="64"/>
      <c r="B22" s="16" t="s">
        <v>59</v>
      </c>
      <c r="C22" s="16"/>
      <c r="D22" s="16"/>
      <c r="E22" s="16"/>
      <c r="F22" s="69"/>
      <c r="G22" s="135">
        <f>'Pénzforgalmi tábla 2.sz'!C35</f>
        <v>3700</v>
      </c>
      <c r="H22" s="135">
        <v>3500</v>
      </c>
      <c r="I22" s="135">
        <v>3500</v>
      </c>
    </row>
    <row r="23" spans="1:9" ht="12.75">
      <c r="A23" s="64"/>
      <c r="B23" s="16" t="s">
        <v>68</v>
      </c>
      <c r="C23" s="16"/>
      <c r="D23" s="16"/>
      <c r="E23" s="16"/>
      <c r="F23" s="69"/>
      <c r="G23" s="135">
        <f>'Pénzforgalmi tábla 2.sz'!C36</f>
        <v>51479</v>
      </c>
      <c r="H23" s="135">
        <v>28000</v>
      </c>
      <c r="I23" s="135">
        <v>28000</v>
      </c>
    </row>
    <row r="24" spans="1:9" ht="12.75">
      <c r="A24" s="64"/>
      <c r="B24" s="51" t="s">
        <v>168</v>
      </c>
      <c r="C24" s="16"/>
      <c r="D24" s="16"/>
      <c r="E24" s="16"/>
      <c r="F24" s="69"/>
      <c r="G24" s="135">
        <f>'Pénzforgalmi tábla 2.sz'!C42</f>
        <v>2400</v>
      </c>
      <c r="H24" s="135">
        <v>2400</v>
      </c>
      <c r="I24" s="135">
        <v>2400</v>
      </c>
    </row>
    <row r="25" spans="1:9" ht="12.75">
      <c r="A25" s="64"/>
      <c r="B25" s="16" t="s">
        <v>69</v>
      </c>
      <c r="C25" s="16"/>
      <c r="D25" s="16"/>
      <c r="E25" s="16"/>
      <c r="F25" s="69"/>
      <c r="G25" s="135">
        <f>'Pénzforgalmi tábla 2.sz'!C38</f>
        <v>15587</v>
      </c>
      <c r="H25" s="135">
        <v>16000</v>
      </c>
      <c r="I25" s="135">
        <v>16000</v>
      </c>
    </row>
    <row r="26" spans="1:9" ht="12.75">
      <c r="A26" s="64"/>
      <c r="B26" s="16" t="s">
        <v>70</v>
      </c>
      <c r="C26" s="16"/>
      <c r="D26" s="16"/>
      <c r="E26" s="16"/>
      <c r="F26" s="69"/>
      <c r="G26" s="135">
        <f>'Pénzforgalmi tábla 2.sz'!C37</f>
        <v>3270</v>
      </c>
      <c r="H26" s="135">
        <v>3300</v>
      </c>
      <c r="I26" s="135">
        <v>3300</v>
      </c>
    </row>
    <row r="27" spans="1:9" ht="13.5" thickBot="1">
      <c r="A27" s="64"/>
      <c r="B27" s="31" t="s">
        <v>170</v>
      </c>
      <c r="C27" s="16"/>
      <c r="D27" s="16"/>
      <c r="E27" s="16"/>
      <c r="F27" s="69"/>
      <c r="G27" s="189">
        <f>'Pénzforgalmi tábla 2.sz'!C40</f>
        <v>3455</v>
      </c>
      <c r="H27" s="189">
        <v>8920</v>
      </c>
      <c r="I27" s="189">
        <v>10590</v>
      </c>
    </row>
    <row r="28" spans="1:9" ht="13.5" thickBot="1">
      <c r="A28" s="70" t="s">
        <v>71</v>
      </c>
      <c r="B28" s="71"/>
      <c r="C28" s="71"/>
      <c r="D28" s="71"/>
      <c r="E28" s="71"/>
      <c r="F28" s="72"/>
      <c r="G28" s="136">
        <f>SUM(G21:G27)</f>
        <v>96904</v>
      </c>
      <c r="H28" s="136">
        <f>SUM(H21:H27)</f>
        <v>78120</v>
      </c>
      <c r="I28" s="136">
        <f>SUM(I21:I27)</f>
        <v>79790</v>
      </c>
    </row>
    <row r="29" spans="1:9" ht="12.75">
      <c r="A29" s="64"/>
      <c r="B29" s="16" t="s">
        <v>72</v>
      </c>
      <c r="C29" s="16"/>
      <c r="D29" s="16"/>
      <c r="E29" s="16"/>
      <c r="F29" s="69"/>
      <c r="G29" s="135">
        <v>17968</v>
      </c>
      <c r="H29" s="135">
        <v>10000</v>
      </c>
      <c r="I29" s="135">
        <v>10000</v>
      </c>
    </row>
    <row r="30" spans="1:9" ht="12.75">
      <c r="A30" s="64"/>
      <c r="B30" s="94" t="s">
        <v>112</v>
      </c>
      <c r="C30" s="95"/>
      <c r="D30" s="16"/>
      <c r="E30" s="16"/>
      <c r="F30" s="69"/>
      <c r="G30" s="135"/>
      <c r="H30" s="135"/>
      <c r="I30" s="135"/>
    </row>
    <row r="31" spans="1:9" ht="12.75">
      <c r="A31" s="64"/>
      <c r="B31" s="94" t="s">
        <v>299</v>
      </c>
      <c r="C31" s="16"/>
      <c r="D31" s="16"/>
      <c r="E31" s="16"/>
      <c r="F31" s="69"/>
      <c r="G31" s="135">
        <v>621</v>
      </c>
      <c r="H31" s="135">
        <v>670</v>
      </c>
      <c r="I31" s="135"/>
    </row>
    <row r="32" spans="1:9" ht="13.5" thickBot="1">
      <c r="A32" s="64"/>
      <c r="B32" s="16"/>
      <c r="C32" s="16"/>
      <c r="D32" s="16"/>
      <c r="E32" s="16"/>
      <c r="F32" s="69"/>
      <c r="G32" s="135"/>
      <c r="H32" s="135"/>
      <c r="I32" s="135"/>
    </row>
    <row r="33" spans="1:9" ht="13.5" thickBot="1">
      <c r="A33" s="70" t="s">
        <v>73</v>
      </c>
      <c r="B33" s="71"/>
      <c r="C33" s="71"/>
      <c r="D33" s="71"/>
      <c r="E33" s="71"/>
      <c r="F33" s="72"/>
      <c r="G33" s="136">
        <f>SUM(G29:G32)</f>
        <v>18589</v>
      </c>
      <c r="H33" s="136">
        <f>SUM(H29:H32)</f>
        <v>10670</v>
      </c>
      <c r="I33" s="136">
        <f>SUM(I29:I32)</f>
        <v>10000</v>
      </c>
    </row>
    <row r="34" spans="1:9" ht="13.5" thickBot="1">
      <c r="A34" s="70" t="s">
        <v>74</v>
      </c>
      <c r="B34" s="71"/>
      <c r="C34" s="71"/>
      <c r="D34" s="71"/>
      <c r="E34" s="71"/>
      <c r="F34" s="71"/>
      <c r="G34" s="136">
        <f>G28+G33</f>
        <v>115493</v>
      </c>
      <c r="H34" s="136">
        <f>H28+H33</f>
        <v>88790</v>
      </c>
      <c r="I34" s="136">
        <f>I28+I33</f>
        <v>89790</v>
      </c>
    </row>
  </sheetData>
  <sheetProtection selectLockedCells="1" selectUnlockedCells="1"/>
  <printOptions/>
  <pageMargins left="0.7875" right="0.7875" top="1.2194444444444446" bottom="0.8861111111111111" header="0.7875" footer="0.5118055555555555"/>
  <pageSetup horizontalDpi="300" verticalDpi="300" orientation="landscape" paperSize="9" r:id="rId1"/>
  <headerFooter alignWithMargins="0">
    <oddHeader>&amp;C&amp;"Times New Roman,Normál"&amp;12Remeteszőlős Község Önkormányzata 2016. évi költségvetés gördülő tervezése &amp;R&amp;"Times New Roman,Normál"&amp;12 5. melléklet a /2016. (II....) 
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147"/>
  <sheetViews>
    <sheetView showGridLines="0" view="pageBreakPreview" zoomScale="75" zoomScaleSheetLayoutView="75" zoomScalePageLayoutView="0" workbookViewId="0" topLeftCell="A107">
      <selection activeCell="B109" sqref="B109"/>
    </sheetView>
  </sheetViews>
  <sheetFormatPr defaultColWidth="10.375" defaultRowHeight="12.75"/>
  <cols>
    <col min="1" max="1" width="5.875" style="1" customWidth="1"/>
    <col min="2" max="2" width="29.375" style="0" customWidth="1"/>
    <col min="3" max="3" width="10.625" style="0" customWidth="1"/>
    <col min="4" max="4" width="1.00390625" style="0" hidden="1" customWidth="1"/>
    <col min="5" max="5" width="21.375" style="2" customWidth="1"/>
    <col min="6" max="6" width="16.25390625" style="2" customWidth="1"/>
    <col min="7" max="7" width="17.25390625" style="2" customWidth="1"/>
    <col min="8" max="8" width="18.00390625" style="2" customWidth="1"/>
    <col min="9" max="10" width="18.625" style="2" customWidth="1"/>
    <col min="11" max="11" width="19.00390625" style="2" customWidth="1"/>
    <col min="12" max="12" width="18.00390625" style="2" customWidth="1"/>
    <col min="13" max="13" width="15.875" style="2" customWidth="1"/>
    <col min="14" max="14" width="20.75390625" style="2" customWidth="1"/>
    <col min="15" max="15" width="15.375" style="2" customWidth="1"/>
    <col min="16" max="16" width="14.25390625" style="2" customWidth="1"/>
    <col min="17" max="17" width="20.25390625" style="2" customWidth="1"/>
    <col min="18" max="18" width="18.00390625" style="0" customWidth="1"/>
  </cols>
  <sheetData>
    <row r="2" spans="2:17" ht="12.75">
      <c r="B2" s="352"/>
      <c r="C2" s="352"/>
      <c r="D2" s="352"/>
      <c r="E2" s="376" t="s">
        <v>0</v>
      </c>
      <c r="F2" s="393" t="s">
        <v>1</v>
      </c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2:17" ht="12.75">
      <c r="B3" s="352"/>
      <c r="C3" s="352"/>
      <c r="D3" s="352"/>
      <c r="E3" s="376"/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  <c r="L3" s="4" t="s">
        <v>81</v>
      </c>
      <c r="M3" s="4" t="s">
        <v>82</v>
      </c>
      <c r="N3" s="4" t="s">
        <v>83</v>
      </c>
      <c r="O3" s="4" t="s">
        <v>84</v>
      </c>
      <c r="P3" s="4" t="s">
        <v>85</v>
      </c>
      <c r="Q3" s="4" t="s">
        <v>86</v>
      </c>
    </row>
    <row r="4" spans="2:18" ht="12.75">
      <c r="B4" s="365" t="s">
        <v>10</v>
      </c>
      <c r="C4" s="365"/>
      <c r="D4" s="365"/>
      <c r="E4" s="181">
        <f aca="true" t="shared" si="0" ref="E4:Q4">E17+E21+E32+E37+E44+E50</f>
        <v>115493000</v>
      </c>
      <c r="F4" s="5">
        <f t="shared" si="0"/>
        <v>58859421.75</v>
      </c>
      <c r="G4" s="5">
        <f t="shared" si="0"/>
        <v>1513449.75</v>
      </c>
      <c r="H4" s="5">
        <f t="shared" si="0"/>
        <v>18865949.75</v>
      </c>
      <c r="I4" s="5">
        <f t="shared" si="0"/>
        <v>2313449.75</v>
      </c>
      <c r="J4" s="5">
        <f t="shared" si="0"/>
        <v>6464080.75</v>
      </c>
      <c r="K4" s="5">
        <f t="shared" si="0"/>
        <v>2213449.75</v>
      </c>
      <c r="L4" s="5">
        <f t="shared" si="0"/>
        <v>2013449.75</v>
      </c>
      <c r="M4" s="5">
        <f t="shared" si="0"/>
        <v>1913449.75</v>
      </c>
      <c r="N4" s="5">
        <f t="shared" si="0"/>
        <v>14765949.75</v>
      </c>
      <c r="O4" s="5">
        <f t="shared" si="0"/>
        <v>3543449.75</v>
      </c>
      <c r="P4" s="5">
        <f t="shared" si="0"/>
        <v>1513449.75</v>
      </c>
      <c r="Q4" s="5">
        <f t="shared" si="0"/>
        <v>1513449.75</v>
      </c>
      <c r="R4" s="65">
        <f>SUM(F4:Q4)</f>
        <v>115493000</v>
      </c>
    </row>
    <row r="5" spans="2:18" ht="12.75">
      <c r="B5" s="365" t="s">
        <v>11</v>
      </c>
      <c r="C5" s="365"/>
      <c r="D5" s="365"/>
      <c r="E5" s="181">
        <f>E70+E76+E82+E88+E98+E105+E114+E121+E128+E136+E144</f>
        <v>115493000</v>
      </c>
      <c r="F5" s="5">
        <f>F70+F76+F82+F88+F98+F105+F114+F121+F128+F136+F144</f>
        <v>7787491.666666668</v>
      </c>
      <c r="G5" s="5">
        <f aca="true" t="shared" si="1" ref="G5:P5">G70+G76+G82+G88+G98+G105+G114+G121+G128+G136</f>
        <v>7787491.666666668</v>
      </c>
      <c r="H5" s="5">
        <f t="shared" si="1"/>
        <v>7778658.333333334</v>
      </c>
      <c r="I5" s="5">
        <f t="shared" si="1"/>
        <v>7778658.333333334</v>
      </c>
      <c r="J5" s="5">
        <f t="shared" si="1"/>
        <v>25746158.333333336</v>
      </c>
      <c r="K5" s="5">
        <f t="shared" si="1"/>
        <v>6538658.333333334</v>
      </c>
      <c r="L5" s="5">
        <f t="shared" si="1"/>
        <v>7667325.333333334</v>
      </c>
      <c r="M5" s="5">
        <f t="shared" si="1"/>
        <v>6778658.333333334</v>
      </c>
      <c r="N5" s="5">
        <f t="shared" si="1"/>
        <v>10552908.333333332</v>
      </c>
      <c r="O5" s="5">
        <f t="shared" si="1"/>
        <v>7787491.666666668</v>
      </c>
      <c r="P5" s="5">
        <f t="shared" si="1"/>
        <v>7787491.666666668</v>
      </c>
      <c r="Q5" s="5">
        <f>Q70+Q76+Q82+Q88+Q98+Q105+Q114+Q121+Q128+Q136+Q144</f>
        <v>11502008.000000007</v>
      </c>
      <c r="R5" s="65">
        <f>SUM(F5:Q5)</f>
        <v>115493000.00000003</v>
      </c>
    </row>
    <row r="6" spans="1:17" ht="12.75">
      <c r="A6" s="6"/>
      <c r="B6" s="7"/>
      <c r="C6" s="7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6"/>
      <c r="B7" s="7"/>
      <c r="C7" s="7"/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9" spans="1:17" ht="12.75">
      <c r="A9" s="10" t="s">
        <v>12</v>
      </c>
      <c r="B9" s="11"/>
      <c r="C9" s="12"/>
      <c r="D9" s="12"/>
      <c r="E9" s="379" t="s">
        <v>0</v>
      </c>
      <c r="F9" s="393" t="s">
        <v>1</v>
      </c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</row>
    <row r="10" spans="1:17" ht="12.75">
      <c r="A10" s="10"/>
      <c r="B10" s="11"/>
      <c r="C10" s="12"/>
      <c r="D10" s="12"/>
      <c r="E10" s="379"/>
      <c r="F10" s="4" t="s">
        <v>75</v>
      </c>
      <c r="G10" s="4" t="s">
        <v>76</v>
      </c>
      <c r="H10" s="4" t="s">
        <v>77</v>
      </c>
      <c r="I10" s="4" t="s">
        <v>78</v>
      </c>
      <c r="J10" s="4" t="s">
        <v>79</v>
      </c>
      <c r="K10" s="4" t="s">
        <v>80</v>
      </c>
      <c r="L10" s="4" t="s">
        <v>81</v>
      </c>
      <c r="M10" s="4" t="s">
        <v>82</v>
      </c>
      <c r="N10" s="4" t="s">
        <v>87</v>
      </c>
      <c r="O10" s="4" t="s">
        <v>84</v>
      </c>
      <c r="P10" s="4" t="s">
        <v>85</v>
      </c>
      <c r="Q10" s="4" t="s">
        <v>86</v>
      </c>
    </row>
    <row r="11" spans="1:18" ht="12.75">
      <c r="A11" s="14">
        <v>1</v>
      </c>
      <c r="B11" s="352" t="s">
        <v>172</v>
      </c>
      <c r="C11" s="353"/>
      <c r="D11" s="353"/>
      <c r="E11" s="5"/>
      <c r="F11" s="5">
        <f>E11/12</f>
        <v>0</v>
      </c>
      <c r="G11" s="5">
        <f>E11/12</f>
        <v>0</v>
      </c>
      <c r="H11" s="5">
        <f>E11/12</f>
        <v>0</v>
      </c>
      <c r="I11" s="5">
        <f>E11/12</f>
        <v>0</v>
      </c>
      <c r="J11" s="5">
        <f>E11/12</f>
        <v>0</v>
      </c>
      <c r="K11" s="5">
        <f>E11/12</f>
        <v>0</v>
      </c>
      <c r="L11" s="5">
        <f>E11/12</f>
        <v>0</v>
      </c>
      <c r="M11" s="5">
        <f>E11/12</f>
        <v>0</v>
      </c>
      <c r="N11" s="5">
        <f>E11/12</f>
        <v>0</v>
      </c>
      <c r="O11" s="5">
        <f>E11/12</f>
        <v>0</v>
      </c>
      <c r="P11" s="5">
        <f>E11/12</f>
        <v>0</v>
      </c>
      <c r="Q11" s="5">
        <f>E11/12</f>
        <v>0</v>
      </c>
      <c r="R11" s="65">
        <f aca="true" t="shared" si="2" ref="R11:R17">SUM(F11:Q11)</f>
        <v>0</v>
      </c>
    </row>
    <row r="12" spans="1:18" ht="12.75">
      <c r="A12" s="14">
        <v>2</v>
      </c>
      <c r="B12" s="352" t="s">
        <v>145</v>
      </c>
      <c r="C12" s="353"/>
      <c r="D12" s="353"/>
      <c r="E12" s="5">
        <f>'2016_Önkormányzati 4.sz'!E12</f>
        <v>0</v>
      </c>
      <c r="F12" s="5">
        <f>E12/12</f>
        <v>0</v>
      </c>
      <c r="G12" s="5">
        <f>E12/12</f>
        <v>0</v>
      </c>
      <c r="H12" s="5">
        <f>E12/12</f>
        <v>0</v>
      </c>
      <c r="I12" s="5">
        <f>E12/12</f>
        <v>0</v>
      </c>
      <c r="J12" s="5">
        <f>E12/12</f>
        <v>0</v>
      </c>
      <c r="K12" s="5">
        <f>E12/12</f>
        <v>0</v>
      </c>
      <c r="L12" s="5">
        <f>E12/12</f>
        <v>0</v>
      </c>
      <c r="M12" s="5">
        <f>E12/12</f>
        <v>0</v>
      </c>
      <c r="N12" s="5">
        <f>E12/12</f>
        <v>0</v>
      </c>
      <c r="O12" s="5">
        <f>E12/12</f>
        <v>0</v>
      </c>
      <c r="P12" s="5">
        <f>E12/12</f>
        <v>0</v>
      </c>
      <c r="Q12" s="5">
        <f>E12/12</f>
        <v>0</v>
      </c>
      <c r="R12" s="65">
        <f t="shared" si="2"/>
        <v>0</v>
      </c>
    </row>
    <row r="13" spans="1:18" ht="12.75">
      <c r="A13" s="14">
        <v>3</v>
      </c>
      <c r="B13" s="406" t="s">
        <v>144</v>
      </c>
      <c r="C13" s="407"/>
      <c r="D13" s="407"/>
      <c r="E13" s="5">
        <f>'2016_Önkormányzati 4.sz'!E13</f>
        <v>10603233</v>
      </c>
      <c r="F13" s="5">
        <f>E13/12</f>
        <v>883602.75</v>
      </c>
      <c r="G13" s="5">
        <f>E13/12</f>
        <v>883602.75</v>
      </c>
      <c r="H13" s="5">
        <f>E13/12</f>
        <v>883602.75</v>
      </c>
      <c r="I13" s="5">
        <f>E13/12</f>
        <v>883602.75</v>
      </c>
      <c r="J13" s="5">
        <f>E13/12</f>
        <v>883602.75</v>
      </c>
      <c r="K13" s="5">
        <f>E13/12</f>
        <v>883602.75</v>
      </c>
      <c r="L13" s="5">
        <f>E13/12</f>
        <v>883602.75</v>
      </c>
      <c r="M13" s="5">
        <f>E13/12</f>
        <v>883602.75</v>
      </c>
      <c r="N13" s="5">
        <f>E13/12</f>
        <v>883602.75</v>
      </c>
      <c r="O13" s="5">
        <f>E13/12</f>
        <v>883602.75</v>
      </c>
      <c r="P13" s="5">
        <f>E13/12</f>
        <v>883602.75</v>
      </c>
      <c r="Q13" s="5">
        <f>E13/12</f>
        <v>883602.75</v>
      </c>
      <c r="R13" s="65">
        <f t="shared" si="2"/>
        <v>10603233</v>
      </c>
    </row>
    <row r="14" spans="1:18" ht="12.75">
      <c r="A14" s="14">
        <v>4</v>
      </c>
      <c r="B14" s="352" t="s">
        <v>146</v>
      </c>
      <c r="C14" s="353"/>
      <c r="D14" s="353"/>
      <c r="E14" s="5">
        <f>'2016_Önkormányzati 4.sz'!E14</f>
        <v>3718164</v>
      </c>
      <c r="F14" s="5">
        <f>E14/12</f>
        <v>309847</v>
      </c>
      <c r="G14" s="5">
        <f>E14/12</f>
        <v>309847</v>
      </c>
      <c r="H14" s="5">
        <f>E14/12</f>
        <v>309847</v>
      </c>
      <c r="I14" s="5">
        <f>E14/12</f>
        <v>309847</v>
      </c>
      <c r="J14" s="5">
        <f>E14/12</f>
        <v>309847</v>
      </c>
      <c r="K14" s="5">
        <f>E14/12</f>
        <v>309847</v>
      </c>
      <c r="L14" s="5">
        <f>E14/12</f>
        <v>309847</v>
      </c>
      <c r="M14" s="5">
        <f>E14/12</f>
        <v>309847</v>
      </c>
      <c r="N14" s="5">
        <f>E14/12</f>
        <v>309847</v>
      </c>
      <c r="O14" s="5">
        <f>E14/12</f>
        <v>309847</v>
      </c>
      <c r="P14" s="5">
        <f>E14/12</f>
        <v>309847</v>
      </c>
      <c r="Q14" s="5">
        <f>E14/12</f>
        <v>309847</v>
      </c>
      <c r="R14" s="65">
        <f t="shared" si="2"/>
        <v>3718164</v>
      </c>
    </row>
    <row r="15" spans="1:18" ht="12.75">
      <c r="A15" s="14">
        <v>5</v>
      </c>
      <c r="B15" s="352" t="s">
        <v>91</v>
      </c>
      <c r="C15" s="353"/>
      <c r="D15" s="353"/>
      <c r="E15" s="5">
        <f>'2016_Önkormányzati 4.sz'!E15</f>
        <v>1200000</v>
      </c>
      <c r="F15" s="5">
        <f>E15/12</f>
        <v>100000</v>
      </c>
      <c r="G15" s="5">
        <f>E15/12</f>
        <v>100000</v>
      </c>
      <c r="H15" s="5">
        <f>E15/12</f>
        <v>100000</v>
      </c>
      <c r="I15" s="5">
        <f>E15/12</f>
        <v>100000</v>
      </c>
      <c r="J15" s="5">
        <f>E15/12</f>
        <v>100000</v>
      </c>
      <c r="K15" s="5">
        <f>E15/12</f>
        <v>100000</v>
      </c>
      <c r="L15" s="5">
        <f>E15/12</f>
        <v>100000</v>
      </c>
      <c r="M15" s="5">
        <f>E15/12</f>
        <v>100000</v>
      </c>
      <c r="N15" s="5">
        <f>E15/12</f>
        <v>100000</v>
      </c>
      <c r="O15" s="5">
        <f>E15/12</f>
        <v>100000</v>
      </c>
      <c r="P15" s="5">
        <f>E15/12</f>
        <v>100000</v>
      </c>
      <c r="Q15" s="5">
        <f>E15/12</f>
        <v>100000</v>
      </c>
      <c r="R15" s="65">
        <f t="shared" si="2"/>
        <v>1200000</v>
      </c>
    </row>
    <row r="16" spans="1:18" ht="12.75">
      <c r="A16" s="14">
        <v>6</v>
      </c>
      <c r="B16" s="287"/>
      <c r="C16" s="287"/>
      <c r="D16" s="28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5">
        <f t="shared" si="2"/>
        <v>0</v>
      </c>
    </row>
    <row r="17" spans="1:18" ht="12.75">
      <c r="A17" s="14">
        <v>7</v>
      </c>
      <c r="B17" s="361" t="s">
        <v>13</v>
      </c>
      <c r="C17" s="361"/>
      <c r="D17" s="361"/>
      <c r="E17" s="18">
        <f aca="true" t="shared" si="3" ref="E17:Q17">SUM(E11:E16)</f>
        <v>15521397</v>
      </c>
      <c r="F17" s="18">
        <f t="shared" si="3"/>
        <v>1293449.75</v>
      </c>
      <c r="G17" s="18">
        <f t="shared" si="3"/>
        <v>1293449.75</v>
      </c>
      <c r="H17" s="18">
        <f t="shared" si="3"/>
        <v>1293449.75</v>
      </c>
      <c r="I17" s="18">
        <f t="shared" si="3"/>
        <v>1293449.75</v>
      </c>
      <c r="J17" s="18">
        <f t="shared" si="3"/>
        <v>1293449.75</v>
      </c>
      <c r="K17" s="18">
        <f t="shared" si="3"/>
        <v>1293449.75</v>
      </c>
      <c r="L17" s="18">
        <f t="shared" si="3"/>
        <v>1293449.75</v>
      </c>
      <c r="M17" s="18">
        <f t="shared" si="3"/>
        <v>1293449.75</v>
      </c>
      <c r="N17" s="18">
        <f t="shared" si="3"/>
        <v>1293449.75</v>
      </c>
      <c r="O17" s="18">
        <f t="shared" si="3"/>
        <v>1293449.75</v>
      </c>
      <c r="P17" s="18">
        <f t="shared" si="3"/>
        <v>1293449.75</v>
      </c>
      <c r="Q17" s="18">
        <f t="shared" si="3"/>
        <v>1293449.75</v>
      </c>
      <c r="R17" s="65">
        <f t="shared" si="2"/>
        <v>15521397</v>
      </c>
    </row>
    <row r="18" spans="1:17" ht="12.75">
      <c r="A18" s="19" t="s">
        <v>14</v>
      </c>
      <c r="B18" s="20"/>
      <c r="C18" s="21"/>
      <c r="D18" s="21"/>
      <c r="E18" s="379" t="s">
        <v>0</v>
      </c>
      <c r="F18" s="393" t="s">
        <v>1</v>
      </c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</row>
    <row r="19" spans="1:17" ht="12.75">
      <c r="A19" s="19"/>
      <c r="B19" s="20"/>
      <c r="C19" s="21"/>
      <c r="D19" s="21"/>
      <c r="E19" s="379"/>
      <c r="F19" s="4" t="s">
        <v>75</v>
      </c>
      <c r="G19" s="4" t="s">
        <v>76</v>
      </c>
      <c r="H19" s="4" t="s">
        <v>77</v>
      </c>
      <c r="I19" s="4" t="s">
        <v>78</v>
      </c>
      <c r="J19" s="4" t="s">
        <v>79</v>
      </c>
      <c r="K19" s="4" t="s">
        <v>80</v>
      </c>
      <c r="L19" s="4" t="s">
        <v>81</v>
      </c>
      <c r="M19" s="4" t="s">
        <v>82</v>
      </c>
      <c r="N19" s="4" t="s">
        <v>87</v>
      </c>
      <c r="O19" s="4" t="s">
        <v>84</v>
      </c>
      <c r="P19" s="4" t="s">
        <v>85</v>
      </c>
      <c r="Q19" s="4" t="s">
        <v>86</v>
      </c>
    </row>
    <row r="20" spans="1:18" ht="12.75">
      <c r="A20" s="26">
        <v>8</v>
      </c>
      <c r="B20" s="97" t="s">
        <v>157</v>
      </c>
      <c r="C20" s="28"/>
      <c r="D20" s="28"/>
      <c r="E20" s="5">
        <f>'2016_Önkormányzati 4.sz'!E20</f>
        <v>2640000</v>
      </c>
      <c r="F20" s="5">
        <f>E20/12</f>
        <v>220000</v>
      </c>
      <c r="G20" s="5">
        <f>E20/12</f>
        <v>220000</v>
      </c>
      <c r="H20" s="5">
        <f>E20/12</f>
        <v>220000</v>
      </c>
      <c r="I20" s="5">
        <f>E20/12</f>
        <v>220000</v>
      </c>
      <c r="J20" s="5">
        <f>E20/12</f>
        <v>220000</v>
      </c>
      <c r="K20" s="5">
        <f>E20/12</f>
        <v>220000</v>
      </c>
      <c r="L20" s="5">
        <f>E20/12</f>
        <v>220000</v>
      </c>
      <c r="M20" s="5">
        <f>E20/12</f>
        <v>220000</v>
      </c>
      <c r="N20" s="5">
        <f>E20/12</f>
        <v>220000</v>
      </c>
      <c r="O20" s="5">
        <f>E20/12</f>
        <v>220000</v>
      </c>
      <c r="P20" s="5">
        <f>E20/12</f>
        <v>220000</v>
      </c>
      <c r="Q20" s="5">
        <f>E20/12</f>
        <v>220000</v>
      </c>
      <c r="R20" s="65">
        <f>SUM(F20:Q20)</f>
        <v>2640000</v>
      </c>
    </row>
    <row r="21" spans="1:18" ht="12.75">
      <c r="A21" s="14">
        <v>9</v>
      </c>
      <c r="B21" s="361" t="s">
        <v>16</v>
      </c>
      <c r="C21" s="361"/>
      <c r="D21" s="361"/>
      <c r="E21" s="18">
        <f aca="true" t="shared" si="4" ref="E21:Q21">SUM(E20:E20)</f>
        <v>2640000</v>
      </c>
      <c r="F21" s="18">
        <f t="shared" si="4"/>
        <v>220000</v>
      </c>
      <c r="G21" s="18">
        <f t="shared" si="4"/>
        <v>220000</v>
      </c>
      <c r="H21" s="18">
        <f t="shared" si="4"/>
        <v>220000</v>
      </c>
      <c r="I21" s="18">
        <f t="shared" si="4"/>
        <v>220000</v>
      </c>
      <c r="J21" s="18">
        <f t="shared" si="4"/>
        <v>220000</v>
      </c>
      <c r="K21" s="18">
        <f t="shared" si="4"/>
        <v>220000</v>
      </c>
      <c r="L21" s="18">
        <f t="shared" si="4"/>
        <v>220000</v>
      </c>
      <c r="M21" s="18">
        <f t="shared" si="4"/>
        <v>220000</v>
      </c>
      <c r="N21" s="18">
        <f t="shared" si="4"/>
        <v>220000</v>
      </c>
      <c r="O21" s="18">
        <f t="shared" si="4"/>
        <v>220000</v>
      </c>
      <c r="P21" s="18">
        <f t="shared" si="4"/>
        <v>220000</v>
      </c>
      <c r="Q21" s="18">
        <f t="shared" si="4"/>
        <v>220000</v>
      </c>
      <c r="R21" s="65">
        <f>SUM(F21:Q21)</f>
        <v>2640000</v>
      </c>
    </row>
    <row r="22" spans="1:17" ht="12.75">
      <c r="A22" s="30"/>
      <c r="B22" s="31"/>
      <c r="C22" s="16"/>
      <c r="D22" s="1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358" t="s">
        <v>17</v>
      </c>
      <c r="B23" s="358"/>
      <c r="C23" s="358"/>
      <c r="D23" s="358"/>
      <c r="E23" s="379" t="s">
        <v>0</v>
      </c>
      <c r="F23" s="393" t="s">
        <v>1</v>
      </c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</row>
    <row r="24" spans="1:17" ht="12.75">
      <c r="A24" s="33"/>
      <c r="B24" s="358"/>
      <c r="C24" s="358"/>
      <c r="D24" s="358"/>
      <c r="E24" s="379"/>
      <c r="F24" s="4" t="s">
        <v>75</v>
      </c>
      <c r="G24" s="4" t="s">
        <v>76</v>
      </c>
      <c r="H24" s="4" t="s">
        <v>77</v>
      </c>
      <c r="I24" s="4" t="s">
        <v>78</v>
      </c>
      <c r="J24" s="4" t="s">
        <v>79</v>
      </c>
      <c r="K24" s="4" t="s">
        <v>80</v>
      </c>
      <c r="L24" s="4" t="s">
        <v>81</v>
      </c>
      <c r="M24" s="4" t="s">
        <v>82</v>
      </c>
      <c r="N24" s="4" t="s">
        <v>87</v>
      </c>
      <c r="O24" s="4" t="s">
        <v>84</v>
      </c>
      <c r="P24" s="4" t="s">
        <v>85</v>
      </c>
      <c r="Q24" s="4" t="s">
        <v>86</v>
      </c>
    </row>
    <row r="25" spans="1:18" ht="12.75">
      <c r="A25" s="14">
        <v>10</v>
      </c>
      <c r="B25" s="353" t="s">
        <v>18</v>
      </c>
      <c r="C25" s="353"/>
      <c r="D25" s="353"/>
      <c r="E25" s="5">
        <f>'2016_Önkormányzati 4.sz'!E25</f>
        <v>18000000</v>
      </c>
      <c r="F25" s="5"/>
      <c r="G25" s="5"/>
      <c r="H25" s="5">
        <f aca="true" t="shared" si="5" ref="H25:H30">E25/2</f>
        <v>9000000</v>
      </c>
      <c r="I25" s="5">
        <v>300000</v>
      </c>
      <c r="J25" s="5">
        <v>750000</v>
      </c>
      <c r="K25" s="5">
        <v>700000</v>
      </c>
      <c r="L25" s="5">
        <v>500000</v>
      </c>
      <c r="M25" s="5">
        <v>400000</v>
      </c>
      <c r="N25" s="5">
        <v>5000000</v>
      </c>
      <c r="O25" s="5">
        <v>1350000</v>
      </c>
      <c r="P25" s="5"/>
      <c r="Q25" s="5"/>
      <c r="R25" s="65">
        <f aca="true" t="shared" si="6" ref="R25:R32">SUM(F25:Q25)</f>
        <v>18000000</v>
      </c>
    </row>
    <row r="26" spans="1:18" ht="12.75">
      <c r="A26" s="14">
        <v>11</v>
      </c>
      <c r="B26" s="353" t="s">
        <v>19</v>
      </c>
      <c r="C26" s="353"/>
      <c r="D26" s="353"/>
      <c r="E26" s="5">
        <f>'2016_Önkormányzati 4.sz'!E26</f>
        <v>9000000</v>
      </c>
      <c r="F26" s="5"/>
      <c r="G26" s="5"/>
      <c r="H26" s="5">
        <f t="shared" si="5"/>
        <v>4500000</v>
      </c>
      <c r="I26" s="5"/>
      <c r="J26" s="5"/>
      <c r="K26" s="5"/>
      <c r="L26" s="5"/>
      <c r="M26" s="5"/>
      <c r="N26" s="5">
        <f>E26/2</f>
        <v>4500000</v>
      </c>
      <c r="O26" s="5"/>
      <c r="P26" s="5"/>
      <c r="Q26" s="5"/>
      <c r="R26" s="65">
        <f t="shared" si="6"/>
        <v>9000000</v>
      </c>
    </row>
    <row r="27" spans="1:18" ht="12.75">
      <c r="A27" s="14">
        <v>12</v>
      </c>
      <c r="B27" s="353" t="s">
        <v>20</v>
      </c>
      <c r="C27" s="353"/>
      <c r="D27" s="353"/>
      <c r="E27" s="5">
        <f>'2016_Önkormányzati 4.sz'!E27</f>
        <v>8680000</v>
      </c>
      <c r="F27" s="5"/>
      <c r="G27" s="5"/>
      <c r="H27" s="5">
        <v>2250000</v>
      </c>
      <c r="I27" s="5">
        <v>500000</v>
      </c>
      <c r="J27" s="5">
        <v>3100000</v>
      </c>
      <c r="K27" s="5"/>
      <c r="L27" s="5"/>
      <c r="M27" s="5"/>
      <c r="N27" s="5">
        <v>2150000</v>
      </c>
      <c r="O27" s="5">
        <v>680000</v>
      </c>
      <c r="P27" s="5"/>
      <c r="Q27" s="5"/>
      <c r="R27" s="65">
        <f t="shared" si="6"/>
        <v>8680000</v>
      </c>
    </row>
    <row r="28" spans="1:18" ht="12.75">
      <c r="A28" s="14">
        <v>13</v>
      </c>
      <c r="B28" s="353" t="s">
        <v>21</v>
      </c>
      <c r="C28" s="353"/>
      <c r="D28" s="353"/>
      <c r="E28" s="5">
        <f>'2016_Önkormányzati 4.sz'!E28</f>
        <v>400000</v>
      </c>
      <c r="F28" s="5"/>
      <c r="G28" s="5"/>
      <c r="H28" s="5">
        <f t="shared" si="5"/>
        <v>200000</v>
      </c>
      <c r="I28" s="5"/>
      <c r="J28" s="5"/>
      <c r="K28" s="5"/>
      <c r="L28" s="5"/>
      <c r="M28" s="5"/>
      <c r="N28" s="5">
        <f>E28/2</f>
        <v>200000</v>
      </c>
      <c r="O28" s="5"/>
      <c r="P28" s="5"/>
      <c r="Q28" s="5"/>
      <c r="R28" s="65">
        <f t="shared" si="6"/>
        <v>400000</v>
      </c>
    </row>
    <row r="29" spans="1:18" ht="12.75">
      <c r="A29" s="14">
        <v>14</v>
      </c>
      <c r="B29" s="287" t="s">
        <v>22</v>
      </c>
      <c r="C29" s="287"/>
      <c r="D29" s="287"/>
      <c r="E29" s="5">
        <f>'2016_Önkormányzati 4.sz'!E29</f>
        <v>0</v>
      </c>
      <c r="F29" s="34"/>
      <c r="G29" s="34"/>
      <c r="H29" s="5">
        <f t="shared" si="5"/>
        <v>0</v>
      </c>
      <c r="I29" s="34"/>
      <c r="J29" s="34"/>
      <c r="K29" s="34"/>
      <c r="L29" s="34"/>
      <c r="M29" s="34"/>
      <c r="N29" s="5">
        <f>E29/2</f>
        <v>0</v>
      </c>
      <c r="O29" s="34"/>
      <c r="P29" s="34"/>
      <c r="Q29" s="34"/>
      <c r="R29" s="65">
        <f t="shared" si="6"/>
        <v>0</v>
      </c>
    </row>
    <row r="30" spans="1:18" ht="12.75">
      <c r="A30" s="14">
        <v>15</v>
      </c>
      <c r="B30" s="286" t="s">
        <v>147</v>
      </c>
      <c r="C30" s="287"/>
      <c r="D30" s="287"/>
      <c r="E30" s="5">
        <f>'2016_Önkormányzati 4.sz'!E30</f>
        <v>2805000</v>
      </c>
      <c r="F30" s="34"/>
      <c r="G30" s="34"/>
      <c r="H30" s="5">
        <f t="shared" si="5"/>
        <v>1402500</v>
      </c>
      <c r="I30" s="34"/>
      <c r="J30" s="34"/>
      <c r="K30" s="34"/>
      <c r="L30" s="34"/>
      <c r="M30" s="34"/>
      <c r="N30" s="5">
        <f>E30/2</f>
        <v>1402500</v>
      </c>
      <c r="O30" s="34"/>
      <c r="P30" s="34"/>
      <c r="Q30" s="34"/>
      <c r="R30" s="65">
        <f t="shared" si="6"/>
        <v>2805000</v>
      </c>
    </row>
    <row r="31" spans="1:18" ht="12.75">
      <c r="A31" s="14">
        <v>16</v>
      </c>
      <c r="B31" s="287"/>
      <c r="C31" s="287"/>
      <c r="D31" s="287"/>
      <c r="E31" s="5">
        <f>SUM(F31:M31)</f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65">
        <f t="shared" si="6"/>
        <v>0</v>
      </c>
    </row>
    <row r="32" spans="1:18" ht="12.75">
      <c r="A32" s="14">
        <v>17</v>
      </c>
      <c r="B32" s="361" t="s">
        <v>16</v>
      </c>
      <c r="C32" s="361"/>
      <c r="D32" s="361"/>
      <c r="E32" s="18">
        <f>SUM(E25:E31)</f>
        <v>38885000</v>
      </c>
      <c r="F32" s="18"/>
      <c r="G32" s="18"/>
      <c r="H32" s="18">
        <f aca="true" t="shared" si="7" ref="H32:O32">SUM(H25:H31)</f>
        <v>17352500</v>
      </c>
      <c r="I32" s="178">
        <f t="shared" si="7"/>
        <v>800000</v>
      </c>
      <c r="J32" s="178">
        <f t="shared" si="7"/>
        <v>3850000</v>
      </c>
      <c r="K32" s="178">
        <f t="shared" si="7"/>
        <v>700000</v>
      </c>
      <c r="L32" s="178">
        <f t="shared" si="7"/>
        <v>500000</v>
      </c>
      <c r="M32" s="178">
        <f t="shared" si="7"/>
        <v>400000</v>
      </c>
      <c r="N32" s="18">
        <f t="shared" si="7"/>
        <v>13252500</v>
      </c>
      <c r="O32" s="18">
        <f t="shared" si="7"/>
        <v>2030000</v>
      </c>
      <c r="P32" s="18"/>
      <c r="Q32" s="18"/>
      <c r="R32" s="65">
        <f t="shared" si="6"/>
        <v>38885000</v>
      </c>
    </row>
    <row r="33" spans="1:17" ht="12.75">
      <c r="A33" s="30"/>
      <c r="B33" s="16"/>
      <c r="C33" s="16"/>
      <c r="D33" s="1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2.75">
      <c r="A34" s="360" t="s">
        <v>23</v>
      </c>
      <c r="B34" s="360"/>
      <c r="C34" s="360"/>
      <c r="D34" s="360"/>
      <c r="E34" s="13" t="s">
        <v>0</v>
      </c>
      <c r="F34" s="4" t="s">
        <v>75</v>
      </c>
      <c r="G34" s="4" t="s">
        <v>76</v>
      </c>
      <c r="H34" s="4" t="s">
        <v>77</v>
      </c>
      <c r="I34" s="4" t="s">
        <v>78</v>
      </c>
      <c r="J34" s="4" t="s">
        <v>79</v>
      </c>
      <c r="K34" s="4" t="s">
        <v>80</v>
      </c>
      <c r="L34" s="4" t="s">
        <v>81</v>
      </c>
      <c r="M34" s="4" t="s">
        <v>82</v>
      </c>
      <c r="N34" s="4" t="s">
        <v>87</v>
      </c>
      <c r="O34" s="4" t="s">
        <v>84</v>
      </c>
      <c r="P34" s="4" t="s">
        <v>85</v>
      </c>
      <c r="Q34" s="4" t="s">
        <v>86</v>
      </c>
    </row>
    <row r="35" spans="1:18" ht="12.75">
      <c r="A35" s="14">
        <v>18</v>
      </c>
      <c r="B35" s="287" t="s">
        <v>24</v>
      </c>
      <c r="C35" s="287"/>
      <c r="D35" s="287"/>
      <c r="E35" s="5">
        <f>'2016_Önkormányzati 4.sz'!E35</f>
        <v>100631</v>
      </c>
      <c r="F35" s="5"/>
      <c r="G35" s="5"/>
      <c r="H35" s="5"/>
      <c r="I35" s="5"/>
      <c r="J35" s="5">
        <v>100631</v>
      </c>
      <c r="K35" s="5"/>
      <c r="L35" s="5"/>
      <c r="M35" s="5"/>
      <c r="N35" s="5"/>
      <c r="O35" s="5"/>
      <c r="P35" s="5"/>
      <c r="Q35" s="5">
        <v>0</v>
      </c>
      <c r="R35" s="65">
        <f>SUM(F35:Q35)</f>
        <v>100631</v>
      </c>
    </row>
    <row r="36" spans="1:18" ht="12.75">
      <c r="A36" s="14">
        <v>19</v>
      </c>
      <c r="B36" s="287"/>
      <c r="C36" s="287"/>
      <c r="D36" s="287"/>
      <c r="E36" s="5">
        <v>0</v>
      </c>
      <c r="F36" s="29"/>
      <c r="G36" s="18"/>
      <c r="H36" s="3"/>
      <c r="I36" s="3"/>
      <c r="J36" s="3"/>
      <c r="K36" s="18"/>
      <c r="L36" s="18"/>
      <c r="M36" s="18"/>
      <c r="N36" s="18"/>
      <c r="O36" s="18"/>
      <c r="P36" s="18"/>
      <c r="Q36" s="18"/>
      <c r="R36" s="65">
        <f>SUM(F36:Q36)</f>
        <v>0</v>
      </c>
    </row>
    <row r="37" spans="1:18" ht="12.75">
      <c r="A37" s="14">
        <v>20</v>
      </c>
      <c r="B37" s="287"/>
      <c r="C37" s="287"/>
      <c r="D37" s="287"/>
      <c r="E37" s="18">
        <f aca="true" t="shared" si="8" ref="E37:Q37">SUM(E35:E36)</f>
        <v>100631</v>
      </c>
      <c r="F37" s="18">
        <f t="shared" si="8"/>
        <v>0</v>
      </c>
      <c r="G37" s="18">
        <f t="shared" si="8"/>
        <v>0</v>
      </c>
      <c r="H37" s="18">
        <f t="shared" si="8"/>
        <v>0</v>
      </c>
      <c r="I37" s="18">
        <f t="shared" si="8"/>
        <v>0</v>
      </c>
      <c r="J37" s="18">
        <f t="shared" si="8"/>
        <v>100631</v>
      </c>
      <c r="K37" s="18">
        <f t="shared" si="8"/>
        <v>0</v>
      </c>
      <c r="L37" s="18">
        <f t="shared" si="8"/>
        <v>0</v>
      </c>
      <c r="M37" s="18">
        <f t="shared" si="8"/>
        <v>0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Q37" s="18">
        <f t="shared" si="8"/>
        <v>0</v>
      </c>
      <c r="R37" s="65">
        <f>SUM(F37:Q37)</f>
        <v>100631</v>
      </c>
    </row>
    <row r="38" spans="1:17" ht="12.75">
      <c r="A38" s="107"/>
      <c r="B38" s="31"/>
      <c r="C38" s="16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60"/>
      <c r="B39" s="402"/>
      <c r="C39" s="402"/>
      <c r="D39" s="403"/>
      <c r="E39" s="379" t="s">
        <v>0</v>
      </c>
      <c r="F39" s="393" t="s">
        <v>1</v>
      </c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</row>
    <row r="40" spans="1:17" ht="12.75">
      <c r="A40" s="404" t="s">
        <v>282</v>
      </c>
      <c r="B40" s="405"/>
      <c r="C40" s="405"/>
      <c r="D40" s="276"/>
      <c r="E40" s="379"/>
      <c r="F40" s="4" t="s">
        <v>75</v>
      </c>
      <c r="G40" s="4" t="s">
        <v>76</v>
      </c>
      <c r="H40" s="4" t="s">
        <v>77</v>
      </c>
      <c r="I40" s="4" t="s">
        <v>78</v>
      </c>
      <c r="J40" s="4" t="s">
        <v>79</v>
      </c>
      <c r="K40" s="4" t="s">
        <v>80</v>
      </c>
      <c r="L40" s="4" t="s">
        <v>81</v>
      </c>
      <c r="M40" s="4" t="s">
        <v>82</v>
      </c>
      <c r="N40" s="4" t="s">
        <v>87</v>
      </c>
      <c r="O40" s="4" t="s">
        <v>84</v>
      </c>
      <c r="P40" s="4" t="s">
        <v>85</v>
      </c>
      <c r="Q40" s="4" t="s">
        <v>86</v>
      </c>
    </row>
    <row r="41" spans="1:18" ht="12.75">
      <c r="A41" s="14">
        <v>21</v>
      </c>
      <c r="B41" s="286" t="s">
        <v>177</v>
      </c>
      <c r="C41" s="287"/>
      <c r="D41" s="287"/>
      <c r="E41" s="5">
        <f>'2016_Önkormányzati 4.sz'!E41</f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5">
        <f>SUM(F41:Q41)</f>
        <v>0</v>
      </c>
    </row>
    <row r="42" spans="1:18" ht="12.75">
      <c r="A42" s="14">
        <v>22</v>
      </c>
      <c r="B42" s="286" t="s">
        <v>178</v>
      </c>
      <c r="C42" s="287"/>
      <c r="D42" s="287"/>
      <c r="E42" s="5">
        <f>'2016_Önkormányzati 4.sz'!E42</f>
        <v>1000000</v>
      </c>
      <c r="F42" s="5"/>
      <c r="G42" s="5"/>
      <c r="H42" s="5"/>
      <c r="I42" s="5"/>
      <c r="J42" s="5">
        <v>1000000</v>
      </c>
      <c r="K42" s="5"/>
      <c r="L42" s="5"/>
      <c r="M42" s="5"/>
      <c r="N42" s="5"/>
      <c r="O42" s="5"/>
      <c r="P42" s="5"/>
      <c r="Q42" s="5"/>
      <c r="R42" s="65">
        <f>SUM(F42:Q42)</f>
        <v>1000000</v>
      </c>
    </row>
    <row r="43" spans="1:18" ht="12.75">
      <c r="A43" s="14">
        <v>23</v>
      </c>
      <c r="B43" s="92" t="s">
        <v>175</v>
      </c>
      <c r="C43" s="17"/>
      <c r="D43" s="17"/>
      <c r="E43" s="5">
        <f>'2016_Önkormányzati 4.sz'!E43</f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5">
        <f>SUM(F43:Q43)</f>
        <v>0</v>
      </c>
    </row>
    <row r="44" spans="1:18" ht="12.75">
      <c r="A44" s="98">
        <v>24</v>
      </c>
      <c r="B44" s="354" t="s">
        <v>13</v>
      </c>
      <c r="C44" s="354"/>
      <c r="D44" s="354"/>
      <c r="E44" s="18">
        <f aca="true" t="shared" si="9" ref="E44:Q44">SUM(E41:E43)</f>
        <v>1000000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 t="shared" si="9"/>
        <v>1000000</v>
      </c>
      <c r="K44" s="18">
        <f t="shared" si="9"/>
        <v>0</v>
      </c>
      <c r="L44" s="18">
        <f t="shared" si="9"/>
        <v>0</v>
      </c>
      <c r="M44" s="18">
        <f t="shared" si="9"/>
        <v>0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65">
        <f>SUM(F44:Q44)</f>
        <v>1000000</v>
      </c>
    </row>
    <row r="45" spans="1:17" ht="12.75">
      <c r="A45" s="30"/>
      <c r="B45" s="31"/>
      <c r="C45" s="16"/>
      <c r="D45" s="16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.75">
      <c r="A46" s="358" t="s">
        <v>26</v>
      </c>
      <c r="B46" s="358"/>
      <c r="C46" s="358"/>
      <c r="D46" s="358"/>
      <c r="E46" s="379" t="s">
        <v>0</v>
      </c>
      <c r="F46" s="393" t="s">
        <v>1</v>
      </c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</row>
    <row r="47" spans="1:17" ht="12.75">
      <c r="A47" s="33"/>
      <c r="B47" s="358"/>
      <c r="C47" s="358"/>
      <c r="D47" s="358"/>
      <c r="E47" s="379"/>
      <c r="F47" s="4" t="s">
        <v>75</v>
      </c>
      <c r="G47" s="4" t="s">
        <v>76</v>
      </c>
      <c r="H47" s="4" t="s">
        <v>77</v>
      </c>
      <c r="I47" s="4" t="s">
        <v>78</v>
      </c>
      <c r="J47" s="4" t="s">
        <v>79</v>
      </c>
      <c r="K47" s="4" t="s">
        <v>80</v>
      </c>
      <c r="L47" s="4" t="s">
        <v>81</v>
      </c>
      <c r="M47" s="4" t="s">
        <v>82</v>
      </c>
      <c r="N47" s="4" t="s">
        <v>87</v>
      </c>
      <c r="O47" s="4" t="s">
        <v>84</v>
      </c>
      <c r="P47" s="4" t="s">
        <v>85</v>
      </c>
      <c r="Q47" s="4" t="s">
        <v>86</v>
      </c>
    </row>
    <row r="48" spans="1:18" ht="12.75">
      <c r="A48" s="14">
        <v>25</v>
      </c>
      <c r="B48" s="352" t="s">
        <v>271</v>
      </c>
      <c r="C48" s="353"/>
      <c r="D48" s="353"/>
      <c r="E48" s="5">
        <f>'2016_Önkormányzati 4.sz'!E50</f>
        <v>57345972</v>
      </c>
      <c r="F48" s="5">
        <v>57345972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5">
        <f>SUM(F48:Q48)</f>
        <v>57345972</v>
      </c>
    </row>
    <row r="49" spans="1:18" ht="12.75">
      <c r="A49" s="14">
        <v>26</v>
      </c>
      <c r="B49" s="353" t="s">
        <v>27</v>
      </c>
      <c r="C49" s="353"/>
      <c r="D49" s="353"/>
      <c r="E49" s="5">
        <v>0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65">
        <f>SUM(F49:Q49)</f>
        <v>0</v>
      </c>
    </row>
    <row r="50" spans="1:18" ht="12.75">
      <c r="A50" s="180">
        <v>27</v>
      </c>
      <c r="B50" s="354" t="s">
        <v>13</v>
      </c>
      <c r="C50" s="354"/>
      <c r="D50" s="354"/>
      <c r="E50" s="18">
        <f aca="true" t="shared" si="10" ref="E50:Q50">SUM(E48:E49)</f>
        <v>57345972</v>
      </c>
      <c r="F50" s="18">
        <f t="shared" si="10"/>
        <v>57345972</v>
      </c>
      <c r="G50" s="18">
        <f t="shared" si="10"/>
        <v>0</v>
      </c>
      <c r="H50" s="18">
        <f t="shared" si="10"/>
        <v>0</v>
      </c>
      <c r="I50" s="18">
        <f t="shared" si="10"/>
        <v>0</v>
      </c>
      <c r="J50" s="18">
        <f t="shared" si="10"/>
        <v>0</v>
      </c>
      <c r="K50" s="18">
        <f t="shared" si="10"/>
        <v>0</v>
      </c>
      <c r="L50" s="18">
        <f t="shared" si="10"/>
        <v>0</v>
      </c>
      <c r="M50" s="18">
        <f t="shared" si="10"/>
        <v>0</v>
      </c>
      <c r="N50" s="18">
        <f t="shared" si="10"/>
        <v>0</v>
      </c>
      <c r="O50" s="18">
        <f t="shared" si="10"/>
        <v>0</v>
      </c>
      <c r="P50" s="18">
        <f t="shared" si="10"/>
        <v>0</v>
      </c>
      <c r="Q50" s="18">
        <f t="shared" si="10"/>
        <v>0</v>
      </c>
      <c r="R50" s="65">
        <f>SUM(F50:Q50)</f>
        <v>57345972</v>
      </c>
    </row>
    <row r="51" spans="1:17" ht="12.75">
      <c r="A51" s="102"/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3" spans="1:17" ht="12.75">
      <c r="A63" s="38"/>
      <c r="B63" s="39"/>
      <c r="C63" s="40"/>
      <c r="D63" s="40"/>
      <c r="E63" s="391" t="s">
        <v>0</v>
      </c>
      <c r="F63" s="393" t="s">
        <v>1</v>
      </c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</row>
    <row r="64" spans="1:17" ht="12.75">
      <c r="A64" s="38"/>
      <c r="B64" s="39"/>
      <c r="C64" s="40"/>
      <c r="D64" s="40"/>
      <c r="E64" s="391"/>
      <c r="F64" s="4" t="s">
        <v>75</v>
      </c>
      <c r="G64" s="4" t="s">
        <v>76</v>
      </c>
      <c r="H64" s="4" t="s">
        <v>77</v>
      </c>
      <c r="I64" s="4" t="s">
        <v>78</v>
      </c>
      <c r="J64" s="4" t="s">
        <v>79</v>
      </c>
      <c r="K64" s="4" t="s">
        <v>80</v>
      </c>
      <c r="L64" s="4" t="s">
        <v>81</v>
      </c>
      <c r="M64" s="4" t="s">
        <v>82</v>
      </c>
      <c r="N64" s="4" t="s">
        <v>87</v>
      </c>
      <c r="O64" s="4" t="s">
        <v>84</v>
      </c>
      <c r="P64" s="4" t="s">
        <v>85</v>
      </c>
      <c r="Q64" s="4" t="s">
        <v>86</v>
      </c>
    </row>
    <row r="65" spans="1:18" ht="12.75">
      <c r="A65" s="400" t="s">
        <v>283</v>
      </c>
      <c r="B65" s="400"/>
      <c r="C65" s="400"/>
      <c r="D65" s="400"/>
      <c r="E65" s="41">
        <f>E70+E76+E82+E88</f>
        <v>20713000</v>
      </c>
      <c r="F65" s="41">
        <f aca="true" t="shared" si="11" ref="F65:Q65">F70+F76+F82+F88</f>
        <v>1726083.3333333333</v>
      </c>
      <c r="G65" s="41">
        <f t="shared" si="11"/>
        <v>1726083.3333333333</v>
      </c>
      <c r="H65" s="41">
        <f t="shared" si="11"/>
        <v>1726083.3333333333</v>
      </c>
      <c r="I65" s="41">
        <f t="shared" si="11"/>
        <v>1726083.3333333333</v>
      </c>
      <c r="J65" s="41">
        <f t="shared" si="11"/>
        <v>1726083.3333333333</v>
      </c>
      <c r="K65" s="41">
        <f t="shared" si="11"/>
        <v>1726083.3333333333</v>
      </c>
      <c r="L65" s="41">
        <f t="shared" si="11"/>
        <v>1726083.3333333333</v>
      </c>
      <c r="M65" s="41">
        <f t="shared" si="11"/>
        <v>1726083.3333333333</v>
      </c>
      <c r="N65" s="41">
        <f t="shared" si="11"/>
        <v>1726083.3333333333</v>
      </c>
      <c r="O65" s="41">
        <f t="shared" si="11"/>
        <v>1726083.3333333333</v>
      </c>
      <c r="P65" s="41">
        <f t="shared" si="11"/>
        <v>1726083.3333333333</v>
      </c>
      <c r="Q65" s="41">
        <f t="shared" si="11"/>
        <v>1726083.3333333333</v>
      </c>
      <c r="R65" s="65">
        <f>SUM(F65:Q65)</f>
        <v>20713000</v>
      </c>
    </row>
    <row r="66" spans="1:17" ht="12.75">
      <c r="A66" s="42"/>
      <c r="B66" s="43"/>
      <c r="C66" s="44"/>
      <c r="D66" s="44"/>
      <c r="E66" s="387" t="s">
        <v>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12.75">
      <c r="A67" s="338" t="s">
        <v>29</v>
      </c>
      <c r="B67" s="338"/>
      <c r="C67" s="338"/>
      <c r="D67" s="338"/>
      <c r="E67" s="387"/>
      <c r="F67" s="4" t="s">
        <v>75</v>
      </c>
      <c r="G67" s="4" t="s">
        <v>76</v>
      </c>
      <c r="H67" s="4" t="s">
        <v>77</v>
      </c>
      <c r="I67" s="4" t="s">
        <v>78</v>
      </c>
      <c r="J67" s="4" t="s">
        <v>79</v>
      </c>
      <c r="K67" s="4" t="s">
        <v>80</v>
      </c>
      <c r="L67" s="4" t="s">
        <v>81</v>
      </c>
      <c r="M67" s="4" t="s">
        <v>82</v>
      </c>
      <c r="N67" s="4" t="s">
        <v>87</v>
      </c>
      <c r="O67" s="4" t="s">
        <v>84</v>
      </c>
      <c r="P67" s="4" t="s">
        <v>85</v>
      </c>
      <c r="Q67" s="4" t="s">
        <v>86</v>
      </c>
    </row>
    <row r="68" spans="1:18" ht="12.75">
      <c r="A68" s="14">
        <v>28</v>
      </c>
      <c r="B68" s="352" t="s">
        <v>58</v>
      </c>
      <c r="C68" s="353"/>
      <c r="D68" s="353"/>
      <c r="E68" s="5">
        <f>'2016_Önkormányzati 4.sz'!E74</f>
        <v>2451000</v>
      </c>
      <c r="F68" s="5">
        <f>E68/12</f>
        <v>204250</v>
      </c>
      <c r="G68" s="5">
        <f>E68/12</f>
        <v>204250</v>
      </c>
      <c r="H68" s="5">
        <f>E68/12</f>
        <v>204250</v>
      </c>
      <c r="I68" s="5">
        <f>E68/12</f>
        <v>204250</v>
      </c>
      <c r="J68" s="5">
        <f>E68/12</f>
        <v>204250</v>
      </c>
      <c r="K68" s="5">
        <f>E68/12</f>
        <v>204250</v>
      </c>
      <c r="L68" s="5">
        <f>E68/12</f>
        <v>204250</v>
      </c>
      <c r="M68" s="5">
        <f>E68/12</f>
        <v>204250</v>
      </c>
      <c r="N68" s="5">
        <f>E68/12</f>
        <v>204250</v>
      </c>
      <c r="O68" s="5">
        <f>E68/12</f>
        <v>204250</v>
      </c>
      <c r="P68" s="5">
        <f>E68/12</f>
        <v>204250</v>
      </c>
      <c r="Q68" s="5">
        <f>E68/12</f>
        <v>204250</v>
      </c>
      <c r="R68" s="65">
        <f>SUM(F68:Q68)</f>
        <v>2451000</v>
      </c>
    </row>
    <row r="69" spans="1:18" ht="12.75">
      <c r="A69" s="14">
        <v>29</v>
      </c>
      <c r="B69" s="287"/>
      <c r="C69" s="287"/>
      <c r="D69" s="28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5">
        <f>SUM(F69:Q69)</f>
        <v>0</v>
      </c>
    </row>
    <row r="70" spans="1:18" ht="12.75">
      <c r="A70" s="14">
        <v>30</v>
      </c>
      <c r="B70" s="354" t="s">
        <v>13</v>
      </c>
      <c r="C70" s="354"/>
      <c r="D70" s="354"/>
      <c r="E70" s="47">
        <f aca="true" t="shared" si="12" ref="E70:Q70">SUM(E68:E69)</f>
        <v>2451000</v>
      </c>
      <c r="F70" s="47">
        <f t="shared" si="12"/>
        <v>204250</v>
      </c>
      <c r="G70" s="47">
        <f t="shared" si="12"/>
        <v>204250</v>
      </c>
      <c r="H70" s="47">
        <f t="shared" si="12"/>
        <v>204250</v>
      </c>
      <c r="I70" s="47">
        <f t="shared" si="12"/>
        <v>204250</v>
      </c>
      <c r="J70" s="47">
        <f t="shared" si="12"/>
        <v>204250</v>
      </c>
      <c r="K70" s="47">
        <f t="shared" si="12"/>
        <v>204250</v>
      </c>
      <c r="L70" s="47">
        <f t="shared" si="12"/>
        <v>204250</v>
      </c>
      <c r="M70" s="47">
        <f t="shared" si="12"/>
        <v>204250</v>
      </c>
      <c r="N70" s="47">
        <f t="shared" si="12"/>
        <v>204250</v>
      </c>
      <c r="O70" s="47">
        <f t="shared" si="12"/>
        <v>204250</v>
      </c>
      <c r="P70" s="47">
        <f t="shared" si="12"/>
        <v>204250</v>
      </c>
      <c r="Q70" s="47">
        <f t="shared" si="12"/>
        <v>204250</v>
      </c>
      <c r="R70" s="65">
        <f>SUM(F70:Q70)</f>
        <v>2451000</v>
      </c>
    </row>
    <row r="72" spans="1:17" ht="12.75">
      <c r="A72" s="42"/>
      <c r="B72" s="43"/>
      <c r="C72" s="44"/>
      <c r="D72" s="44"/>
      <c r="E72" s="387" t="s">
        <v>0</v>
      </c>
      <c r="F72" s="393" t="s">
        <v>1</v>
      </c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</row>
    <row r="73" spans="1:17" ht="12.75">
      <c r="A73" s="338" t="s">
        <v>30</v>
      </c>
      <c r="B73" s="338"/>
      <c r="C73" s="338"/>
      <c r="D73" s="338"/>
      <c r="E73" s="387"/>
      <c r="F73" s="4" t="s">
        <v>75</v>
      </c>
      <c r="G73" s="4" t="s">
        <v>76</v>
      </c>
      <c r="H73" s="4" t="s">
        <v>77</v>
      </c>
      <c r="I73" s="4" t="s">
        <v>78</v>
      </c>
      <c r="J73" s="4" t="s">
        <v>79</v>
      </c>
      <c r="K73" s="4" t="s">
        <v>80</v>
      </c>
      <c r="L73" s="4" t="s">
        <v>81</v>
      </c>
      <c r="M73" s="4" t="s">
        <v>82</v>
      </c>
      <c r="N73" s="4" t="s">
        <v>87</v>
      </c>
      <c r="O73" s="4" t="s">
        <v>84</v>
      </c>
      <c r="P73" s="4" t="s">
        <v>85</v>
      </c>
      <c r="Q73" s="4" t="s">
        <v>86</v>
      </c>
    </row>
    <row r="74" spans="1:18" ht="12.75">
      <c r="A74" s="14">
        <v>31</v>
      </c>
      <c r="B74" s="352" t="s">
        <v>30</v>
      </c>
      <c r="C74" s="353"/>
      <c r="D74" s="353"/>
      <c r="E74" s="5">
        <f>'2016_Önkormányzati 4.sz'!E83</f>
        <v>1462000</v>
      </c>
      <c r="F74" s="5">
        <f>E74/12</f>
        <v>121833.33333333333</v>
      </c>
      <c r="G74" s="5">
        <f>E74/12</f>
        <v>121833.33333333333</v>
      </c>
      <c r="H74" s="5">
        <f>E74/12</f>
        <v>121833.33333333333</v>
      </c>
      <c r="I74" s="5">
        <f>E74/12</f>
        <v>121833.33333333333</v>
      </c>
      <c r="J74" s="5">
        <f>E74/12</f>
        <v>121833.33333333333</v>
      </c>
      <c r="K74" s="5">
        <f>E74/12</f>
        <v>121833.33333333333</v>
      </c>
      <c r="L74" s="5">
        <f>E74/12</f>
        <v>121833.33333333333</v>
      </c>
      <c r="M74" s="5">
        <f>E74/12</f>
        <v>121833.33333333333</v>
      </c>
      <c r="N74" s="5">
        <f>E74/12</f>
        <v>121833.33333333333</v>
      </c>
      <c r="O74" s="5">
        <f>E74/12</f>
        <v>121833.33333333333</v>
      </c>
      <c r="P74" s="5">
        <f>E74/12</f>
        <v>121833.33333333333</v>
      </c>
      <c r="Q74" s="5">
        <f>E74/12</f>
        <v>121833.33333333333</v>
      </c>
      <c r="R74" s="65">
        <f>SUM(F74:Q74)</f>
        <v>1461999.9999999998</v>
      </c>
    </row>
    <row r="75" spans="1:18" ht="12.75">
      <c r="A75" s="14">
        <v>32</v>
      </c>
      <c r="B75" s="287"/>
      <c r="C75" s="287"/>
      <c r="D75" s="287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65">
        <f>SUM(F75:Q75)</f>
        <v>0</v>
      </c>
    </row>
    <row r="76" spans="1:18" ht="12.75">
      <c r="A76" s="14">
        <v>33</v>
      </c>
      <c r="B76" s="361" t="s">
        <v>13</v>
      </c>
      <c r="C76" s="361"/>
      <c r="D76" s="361"/>
      <c r="E76" s="49">
        <f>SUM(E74:E75)</f>
        <v>1462000</v>
      </c>
      <c r="F76" s="47">
        <f aca="true" t="shared" si="13" ref="F76:Q76">SUM(F74:F74)</f>
        <v>121833.33333333333</v>
      </c>
      <c r="G76" s="47">
        <f t="shared" si="13"/>
        <v>121833.33333333333</v>
      </c>
      <c r="H76" s="47">
        <f t="shared" si="13"/>
        <v>121833.33333333333</v>
      </c>
      <c r="I76" s="47">
        <f t="shared" si="13"/>
        <v>121833.33333333333</v>
      </c>
      <c r="J76" s="47">
        <f t="shared" si="13"/>
        <v>121833.33333333333</v>
      </c>
      <c r="K76" s="47">
        <f t="shared" si="13"/>
        <v>121833.33333333333</v>
      </c>
      <c r="L76" s="47">
        <f t="shared" si="13"/>
        <v>121833.33333333333</v>
      </c>
      <c r="M76" s="47">
        <f t="shared" si="13"/>
        <v>121833.33333333333</v>
      </c>
      <c r="N76" s="47">
        <f t="shared" si="13"/>
        <v>121833.33333333333</v>
      </c>
      <c r="O76" s="47">
        <f t="shared" si="13"/>
        <v>121833.33333333333</v>
      </c>
      <c r="P76" s="47">
        <f t="shared" si="13"/>
        <v>121833.33333333333</v>
      </c>
      <c r="Q76" s="47">
        <f t="shared" si="13"/>
        <v>121833.33333333333</v>
      </c>
      <c r="R76" s="65">
        <f>SUM(F76:Q76)</f>
        <v>1461999.9999999998</v>
      </c>
    </row>
    <row r="77" spans="1:17" ht="12.75">
      <c r="A77" s="50"/>
      <c r="B77" s="51"/>
      <c r="C77" s="51"/>
      <c r="D77" s="5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12.75">
      <c r="A78" s="42"/>
      <c r="B78" s="43"/>
      <c r="C78" s="44"/>
      <c r="D78" s="44"/>
      <c r="E78" s="387" t="s">
        <v>0</v>
      </c>
      <c r="F78" s="393" t="s">
        <v>1</v>
      </c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</row>
    <row r="79" spans="1:17" ht="12.75">
      <c r="A79" s="338" t="s">
        <v>272</v>
      </c>
      <c r="B79" s="338"/>
      <c r="C79" s="338"/>
      <c r="D79" s="338"/>
      <c r="E79" s="387"/>
      <c r="F79" s="4" t="s">
        <v>75</v>
      </c>
      <c r="G79" s="4" t="s">
        <v>76</v>
      </c>
      <c r="H79" s="4" t="s">
        <v>77</v>
      </c>
      <c r="I79" s="4" t="s">
        <v>78</v>
      </c>
      <c r="J79" s="4" t="s">
        <v>79</v>
      </c>
      <c r="K79" s="4" t="s">
        <v>80</v>
      </c>
      <c r="L79" s="4" t="s">
        <v>81</v>
      </c>
      <c r="M79" s="4" t="s">
        <v>82</v>
      </c>
      <c r="N79" s="4" t="s">
        <v>87</v>
      </c>
      <c r="O79" s="4" t="s">
        <v>84</v>
      </c>
      <c r="P79" s="4" t="s">
        <v>85</v>
      </c>
      <c r="Q79" s="4" t="s">
        <v>86</v>
      </c>
    </row>
    <row r="80" spans="1:18" ht="12.75">
      <c r="A80" s="14">
        <v>34</v>
      </c>
      <c r="B80" s="353" t="s">
        <v>32</v>
      </c>
      <c r="C80" s="353"/>
      <c r="D80" s="353"/>
      <c r="E80" s="5">
        <f>'2016_Önkormányzati 4.sz'!E94</f>
        <v>13100000</v>
      </c>
      <c r="F80" s="5">
        <f>E80/12</f>
        <v>1091666.6666666667</v>
      </c>
      <c r="G80" s="5">
        <f>E80/12</f>
        <v>1091666.6666666667</v>
      </c>
      <c r="H80" s="5">
        <f>E80/12</f>
        <v>1091666.6666666667</v>
      </c>
      <c r="I80" s="5">
        <f>E80/12</f>
        <v>1091666.6666666667</v>
      </c>
      <c r="J80" s="5">
        <f>E80/12</f>
        <v>1091666.6666666667</v>
      </c>
      <c r="K80" s="5">
        <f>E80/12</f>
        <v>1091666.6666666667</v>
      </c>
      <c r="L80" s="5">
        <f>E80/12</f>
        <v>1091666.6666666667</v>
      </c>
      <c r="M80" s="5">
        <f>E80/12</f>
        <v>1091666.6666666667</v>
      </c>
      <c r="N80" s="5">
        <f>E80/12</f>
        <v>1091666.6666666667</v>
      </c>
      <c r="O80" s="5">
        <f>E80/12</f>
        <v>1091666.6666666667</v>
      </c>
      <c r="P80" s="5">
        <f>E80/12</f>
        <v>1091666.6666666667</v>
      </c>
      <c r="Q80" s="5">
        <f>E80/12</f>
        <v>1091666.6666666667</v>
      </c>
      <c r="R80" s="65">
        <f>SUM(F80:Q80)</f>
        <v>13099999.999999998</v>
      </c>
    </row>
    <row r="81" spans="1:18" ht="12.75">
      <c r="A81" s="14">
        <v>35</v>
      </c>
      <c r="B81" s="353"/>
      <c r="C81" s="353"/>
      <c r="D81" s="35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5">
        <f>SUM(F81:Q81)</f>
        <v>0</v>
      </c>
    </row>
    <row r="82" spans="1:18" ht="12.75">
      <c r="A82" s="14">
        <v>36</v>
      </c>
      <c r="B82" s="354" t="s">
        <v>13</v>
      </c>
      <c r="C82" s="354"/>
      <c r="D82" s="354"/>
      <c r="E82" s="49">
        <f aca="true" t="shared" si="14" ref="E82:Q82">SUM(E80:E81)</f>
        <v>13100000</v>
      </c>
      <c r="F82" s="49">
        <f t="shared" si="14"/>
        <v>1091666.6666666667</v>
      </c>
      <c r="G82" s="49">
        <f t="shared" si="14"/>
        <v>1091666.6666666667</v>
      </c>
      <c r="H82" s="49">
        <f t="shared" si="14"/>
        <v>1091666.6666666667</v>
      </c>
      <c r="I82" s="49">
        <f t="shared" si="14"/>
        <v>1091666.6666666667</v>
      </c>
      <c r="J82" s="49">
        <f t="shared" si="14"/>
        <v>1091666.6666666667</v>
      </c>
      <c r="K82" s="49">
        <f t="shared" si="14"/>
        <v>1091666.6666666667</v>
      </c>
      <c r="L82" s="49">
        <f t="shared" si="14"/>
        <v>1091666.6666666667</v>
      </c>
      <c r="M82" s="49">
        <f t="shared" si="14"/>
        <v>1091666.6666666667</v>
      </c>
      <c r="N82" s="49">
        <f t="shared" si="14"/>
        <v>1091666.6666666667</v>
      </c>
      <c r="O82" s="49">
        <f t="shared" si="14"/>
        <v>1091666.6666666667</v>
      </c>
      <c r="P82" s="49">
        <f t="shared" si="14"/>
        <v>1091666.6666666667</v>
      </c>
      <c r="Q82" s="49">
        <f t="shared" si="14"/>
        <v>1091666.6666666667</v>
      </c>
      <c r="R82" s="65">
        <f>SUM(F82:Q82)</f>
        <v>13099999.999999998</v>
      </c>
    </row>
    <row r="84" spans="1:17" ht="12.75">
      <c r="A84" s="38"/>
      <c r="B84" s="39"/>
      <c r="C84" s="40"/>
      <c r="D84" s="40"/>
      <c r="E84" s="391" t="s">
        <v>0</v>
      </c>
      <c r="F84" s="401" t="s">
        <v>1</v>
      </c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</row>
    <row r="85" spans="1:17" ht="12.75">
      <c r="A85" s="392" t="s">
        <v>33</v>
      </c>
      <c r="B85" s="392"/>
      <c r="C85" s="392"/>
      <c r="D85" s="392"/>
      <c r="E85" s="391"/>
      <c r="F85" s="53" t="s">
        <v>75</v>
      </c>
      <c r="G85" s="53" t="s">
        <v>76</v>
      </c>
      <c r="H85" s="53" t="s">
        <v>77</v>
      </c>
      <c r="I85" s="53" t="s">
        <v>78</v>
      </c>
      <c r="J85" s="4" t="s">
        <v>79</v>
      </c>
      <c r="K85" s="53" t="s">
        <v>80</v>
      </c>
      <c r="L85" s="53" t="s">
        <v>81</v>
      </c>
      <c r="M85" s="53" t="s">
        <v>82</v>
      </c>
      <c r="N85" s="53" t="s">
        <v>87</v>
      </c>
      <c r="O85" s="53" t="s">
        <v>84</v>
      </c>
      <c r="P85" s="53" t="s">
        <v>85</v>
      </c>
      <c r="Q85" s="53" t="s">
        <v>86</v>
      </c>
    </row>
    <row r="86" spans="1:18" ht="12.75">
      <c r="A86" s="14">
        <v>37</v>
      </c>
      <c r="B86" s="353" t="s">
        <v>33</v>
      </c>
      <c r="C86" s="353"/>
      <c r="D86" s="353"/>
      <c r="E86" s="5">
        <f>'2016_Önkormányzati 4.sz'!E102</f>
        <v>3700000</v>
      </c>
      <c r="F86" s="5">
        <f>E86/12</f>
        <v>308333.3333333333</v>
      </c>
      <c r="G86" s="5">
        <f>E86/12</f>
        <v>308333.3333333333</v>
      </c>
      <c r="H86" s="5">
        <f>E86/12</f>
        <v>308333.3333333333</v>
      </c>
      <c r="I86" s="5">
        <f>E86/12</f>
        <v>308333.3333333333</v>
      </c>
      <c r="J86" s="5">
        <f>E86/12</f>
        <v>308333.3333333333</v>
      </c>
      <c r="K86" s="5">
        <f>E86/12</f>
        <v>308333.3333333333</v>
      </c>
      <c r="L86" s="5">
        <f>E86/12</f>
        <v>308333.3333333333</v>
      </c>
      <c r="M86" s="5">
        <f>E86/12</f>
        <v>308333.3333333333</v>
      </c>
      <c r="N86" s="5">
        <f>E86/12</f>
        <v>308333.3333333333</v>
      </c>
      <c r="O86" s="5">
        <f>E86/12</f>
        <v>308333.3333333333</v>
      </c>
      <c r="P86" s="5">
        <f>E86/12</f>
        <v>308333.3333333333</v>
      </c>
      <c r="Q86" s="5">
        <f>E86/12</f>
        <v>308333.3333333333</v>
      </c>
      <c r="R86" s="65">
        <f>SUM(F86:Q86)</f>
        <v>3700000.0000000005</v>
      </c>
    </row>
    <row r="87" spans="1:18" ht="12.75">
      <c r="A87" s="14">
        <v>38</v>
      </c>
      <c r="B87" s="353"/>
      <c r="C87" s="353"/>
      <c r="D87" s="35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5">
        <f>SUM(F87:Q87)</f>
        <v>0</v>
      </c>
    </row>
    <row r="88" spans="1:18" ht="12.75">
      <c r="A88" s="14">
        <v>39</v>
      </c>
      <c r="B88" s="354" t="s">
        <v>13</v>
      </c>
      <c r="C88" s="354"/>
      <c r="D88" s="354"/>
      <c r="E88" s="49">
        <f aca="true" t="shared" si="15" ref="E88:Q88">SUM(E86:E87)</f>
        <v>3700000</v>
      </c>
      <c r="F88" s="49">
        <f t="shared" si="15"/>
        <v>308333.3333333333</v>
      </c>
      <c r="G88" s="49">
        <f t="shared" si="15"/>
        <v>308333.3333333333</v>
      </c>
      <c r="H88" s="49">
        <f t="shared" si="15"/>
        <v>308333.3333333333</v>
      </c>
      <c r="I88" s="49">
        <f t="shared" si="15"/>
        <v>308333.3333333333</v>
      </c>
      <c r="J88" s="49">
        <f t="shared" si="15"/>
        <v>308333.3333333333</v>
      </c>
      <c r="K88" s="49">
        <f t="shared" si="15"/>
        <v>308333.3333333333</v>
      </c>
      <c r="L88" s="49">
        <f t="shared" si="15"/>
        <v>308333.3333333333</v>
      </c>
      <c r="M88" s="49">
        <f t="shared" si="15"/>
        <v>308333.3333333333</v>
      </c>
      <c r="N88" s="49">
        <f t="shared" si="15"/>
        <v>308333.3333333333</v>
      </c>
      <c r="O88" s="49">
        <f t="shared" si="15"/>
        <v>308333.3333333333</v>
      </c>
      <c r="P88" s="49">
        <f t="shared" si="15"/>
        <v>308333.3333333333</v>
      </c>
      <c r="Q88" s="49">
        <f t="shared" si="15"/>
        <v>308333.3333333333</v>
      </c>
      <c r="R88" s="65">
        <f>SUM(F88:Q88)</f>
        <v>3700000.0000000005</v>
      </c>
    </row>
    <row r="89" ht="12.75">
      <c r="C89" s="54"/>
    </row>
    <row r="90" ht="12.75">
      <c r="C90" s="54"/>
    </row>
    <row r="91" spans="1:17" ht="12.75">
      <c r="A91" s="38"/>
      <c r="B91" s="39"/>
      <c r="C91" s="40"/>
      <c r="D91" s="40"/>
      <c r="E91" s="391" t="s">
        <v>0</v>
      </c>
      <c r="F91" s="393" t="s">
        <v>1</v>
      </c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</row>
    <row r="92" spans="1:17" ht="12.75">
      <c r="A92" s="38"/>
      <c r="B92" s="39"/>
      <c r="C92" s="40"/>
      <c r="D92" s="40"/>
      <c r="E92" s="391"/>
      <c r="F92" s="4" t="s">
        <v>75</v>
      </c>
      <c r="G92" s="4" t="s">
        <v>76</v>
      </c>
      <c r="H92" s="4" t="s">
        <v>77</v>
      </c>
      <c r="I92" s="4" t="s">
        <v>78</v>
      </c>
      <c r="J92" s="4" t="s">
        <v>79</v>
      </c>
      <c r="K92" s="4" t="s">
        <v>80</v>
      </c>
      <c r="L92" s="4" t="s">
        <v>81</v>
      </c>
      <c r="M92" s="4" t="s">
        <v>82</v>
      </c>
      <c r="N92" s="4" t="s">
        <v>87</v>
      </c>
      <c r="O92" s="4" t="s">
        <v>84</v>
      </c>
      <c r="P92" s="4" t="s">
        <v>85</v>
      </c>
      <c r="Q92" s="4" t="s">
        <v>86</v>
      </c>
    </row>
    <row r="93" spans="1:18" ht="12.75">
      <c r="A93" s="400" t="s">
        <v>161</v>
      </c>
      <c r="B93" s="400"/>
      <c r="C93" s="400"/>
      <c r="D93" s="400"/>
      <c r="E93" s="41">
        <f>E98+E105+E114+E121</f>
        <v>54749000</v>
      </c>
      <c r="F93" s="41">
        <f aca="true" t="shared" si="16" ref="F93:Q93">F98+F105+F114+F121</f>
        <v>4562416.666666667</v>
      </c>
      <c r="G93" s="41">
        <f t="shared" si="16"/>
        <v>4562416.666666667</v>
      </c>
      <c r="H93" s="41">
        <f t="shared" si="16"/>
        <v>4553583.333333333</v>
      </c>
      <c r="I93" s="41">
        <f t="shared" si="16"/>
        <v>4553583.333333333</v>
      </c>
      <c r="J93" s="41">
        <f t="shared" si="16"/>
        <v>4553583.333333333</v>
      </c>
      <c r="K93" s="41">
        <f t="shared" si="16"/>
        <v>3313583.3333333335</v>
      </c>
      <c r="L93" s="41">
        <f t="shared" si="16"/>
        <v>4442250.333333333</v>
      </c>
      <c r="M93" s="41">
        <f t="shared" si="16"/>
        <v>3553583.3333333335</v>
      </c>
      <c r="N93" s="41">
        <f t="shared" si="16"/>
        <v>7327833.333333334</v>
      </c>
      <c r="O93" s="41">
        <f t="shared" si="16"/>
        <v>4562416.666666667</v>
      </c>
      <c r="P93" s="41">
        <f t="shared" si="16"/>
        <v>4562416.666666667</v>
      </c>
      <c r="Q93" s="41">
        <f t="shared" si="16"/>
        <v>4201333.333333333</v>
      </c>
      <c r="R93" s="65">
        <f>SUM(F93:Q93)</f>
        <v>54749000.33333333</v>
      </c>
    </row>
    <row r="94" spans="1:17" ht="12.75">
      <c r="A94" s="42"/>
      <c r="B94" s="43"/>
      <c r="C94" s="44"/>
      <c r="D94" s="44"/>
      <c r="E94" s="387" t="s"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338"/>
      <c r="B95" s="338"/>
      <c r="C95" s="338"/>
      <c r="D95" s="338"/>
      <c r="E95" s="387"/>
      <c r="F95" s="4" t="s">
        <v>75</v>
      </c>
      <c r="G95" s="4" t="s">
        <v>76</v>
      </c>
      <c r="H95" s="4" t="s">
        <v>77</v>
      </c>
      <c r="I95" s="4" t="s">
        <v>78</v>
      </c>
      <c r="J95" s="4" t="s">
        <v>79</v>
      </c>
      <c r="K95" s="4" t="s">
        <v>80</v>
      </c>
      <c r="L95" s="4" t="s">
        <v>81</v>
      </c>
      <c r="M95" s="4" t="s">
        <v>82</v>
      </c>
      <c r="N95" s="4" t="s">
        <v>87</v>
      </c>
      <c r="O95" s="4" t="s">
        <v>84</v>
      </c>
      <c r="P95" s="4" t="s">
        <v>85</v>
      </c>
      <c r="Q95" s="4" t="s">
        <v>86</v>
      </c>
    </row>
    <row r="96" spans="1:18" ht="12.75">
      <c r="A96" s="14">
        <v>40</v>
      </c>
      <c r="B96" s="352" t="s">
        <v>131</v>
      </c>
      <c r="C96" s="353"/>
      <c r="D96" s="353"/>
      <c r="E96" s="5">
        <f>'2016_Önkormányzati 4.sz'!E120</f>
        <v>4775000</v>
      </c>
      <c r="F96" s="5">
        <f>E96/12</f>
        <v>397916.6666666667</v>
      </c>
      <c r="G96" s="5">
        <f>E96/12</f>
        <v>397916.6666666667</v>
      </c>
      <c r="H96" s="5">
        <f>E96/12</f>
        <v>397916.6666666667</v>
      </c>
      <c r="I96" s="5">
        <f>E96/12</f>
        <v>397916.6666666667</v>
      </c>
      <c r="J96" s="5">
        <f>E96/12</f>
        <v>397916.6666666667</v>
      </c>
      <c r="K96" s="5">
        <f>E96/12</f>
        <v>397916.6666666667</v>
      </c>
      <c r="L96" s="5">
        <f>E96/12</f>
        <v>397916.6666666667</v>
      </c>
      <c r="M96" s="5">
        <f>E96/12</f>
        <v>397916.6666666667</v>
      </c>
      <c r="N96" s="5">
        <f>E96/12</f>
        <v>397916.6666666667</v>
      </c>
      <c r="O96" s="5">
        <f>E96/12</f>
        <v>397916.6666666667</v>
      </c>
      <c r="P96" s="5">
        <f>E96/12</f>
        <v>397916.6666666667</v>
      </c>
      <c r="Q96" s="5">
        <f>E96/12</f>
        <v>397916.6666666667</v>
      </c>
      <c r="R96" s="65">
        <f>SUM(F96:Q96)</f>
        <v>4775000</v>
      </c>
    </row>
    <row r="97" spans="1:18" ht="12.75">
      <c r="A97" s="14">
        <v>41</v>
      </c>
      <c r="B97" s="287"/>
      <c r="C97" s="287"/>
      <c r="D97" s="28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65">
        <f>SUM(F97:Q97)</f>
        <v>0</v>
      </c>
    </row>
    <row r="98" spans="1:18" ht="12.75">
      <c r="A98" s="14">
        <v>42</v>
      </c>
      <c r="B98" s="361" t="s">
        <v>13</v>
      </c>
      <c r="C98" s="361"/>
      <c r="D98" s="361"/>
      <c r="E98" s="49">
        <f aca="true" t="shared" si="17" ref="E98:Q98">SUM(E96:E97)</f>
        <v>4775000</v>
      </c>
      <c r="F98" s="49">
        <f t="shared" si="17"/>
        <v>397916.6666666667</v>
      </c>
      <c r="G98" s="49">
        <f t="shared" si="17"/>
        <v>397916.6666666667</v>
      </c>
      <c r="H98" s="49">
        <f t="shared" si="17"/>
        <v>397916.6666666667</v>
      </c>
      <c r="I98" s="49">
        <f t="shared" si="17"/>
        <v>397916.6666666667</v>
      </c>
      <c r="J98" s="49">
        <f t="shared" si="17"/>
        <v>397916.6666666667</v>
      </c>
      <c r="K98" s="49">
        <f t="shared" si="17"/>
        <v>397916.6666666667</v>
      </c>
      <c r="L98" s="49">
        <f t="shared" si="17"/>
        <v>397916.6666666667</v>
      </c>
      <c r="M98" s="49">
        <f t="shared" si="17"/>
        <v>397916.6666666667</v>
      </c>
      <c r="N98" s="49">
        <f t="shared" si="17"/>
        <v>397916.6666666667</v>
      </c>
      <c r="O98" s="49">
        <f t="shared" si="17"/>
        <v>397916.6666666667</v>
      </c>
      <c r="P98" s="49">
        <f t="shared" si="17"/>
        <v>397916.6666666667</v>
      </c>
      <c r="Q98" s="49">
        <f t="shared" si="17"/>
        <v>397916.6666666667</v>
      </c>
      <c r="R98" s="65">
        <f>SUM(F98:Q98)</f>
        <v>4775000</v>
      </c>
    </row>
    <row r="99" spans="1:17" ht="12.75">
      <c r="A99" s="50"/>
      <c r="B99" s="51"/>
      <c r="C99" s="51"/>
      <c r="D99" s="5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2.75">
      <c r="A100" s="56"/>
      <c r="B100" s="57"/>
      <c r="C100" s="57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ht="12.75">
      <c r="A101" s="42"/>
      <c r="B101" s="43"/>
      <c r="C101" s="44"/>
      <c r="D101" s="44"/>
      <c r="E101" s="387" t="s">
        <v>0</v>
      </c>
      <c r="F101" s="393" t="s">
        <v>1</v>
      </c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</row>
    <row r="102" spans="1:17" ht="12.75">
      <c r="A102" s="338" t="s">
        <v>42</v>
      </c>
      <c r="B102" s="338"/>
      <c r="C102" s="338"/>
      <c r="D102" s="338"/>
      <c r="E102" s="387"/>
      <c r="F102" s="4" t="s">
        <v>75</v>
      </c>
      <c r="G102" s="4" t="s">
        <v>76</v>
      </c>
      <c r="H102" s="4" t="s">
        <v>77</v>
      </c>
      <c r="I102" s="4" t="s">
        <v>78</v>
      </c>
      <c r="J102" s="4" t="s">
        <v>79</v>
      </c>
      <c r="K102" s="4" t="s">
        <v>80</v>
      </c>
      <c r="L102" s="4" t="s">
        <v>81</v>
      </c>
      <c r="M102" s="4" t="s">
        <v>82</v>
      </c>
      <c r="N102" s="4" t="s">
        <v>87</v>
      </c>
      <c r="O102" s="4" t="s">
        <v>84</v>
      </c>
      <c r="P102" s="4" t="s">
        <v>85</v>
      </c>
      <c r="Q102" s="4" t="s">
        <v>86</v>
      </c>
    </row>
    <row r="103" spans="1:18" ht="12.75">
      <c r="A103" s="14">
        <v>43</v>
      </c>
      <c r="B103" s="352" t="s">
        <v>273</v>
      </c>
      <c r="C103" s="353"/>
      <c r="D103" s="353"/>
      <c r="E103" s="5">
        <f>'2016_Önkormányzati 4.sz'!E146</f>
        <v>32110000</v>
      </c>
      <c r="F103" s="5">
        <f>E103/12</f>
        <v>2675833.3333333335</v>
      </c>
      <c r="G103" s="5">
        <f>E103/12</f>
        <v>2675833.3333333335</v>
      </c>
      <c r="H103" s="5">
        <v>2667000</v>
      </c>
      <c r="I103" s="5">
        <v>2667000</v>
      </c>
      <c r="J103" s="5">
        <v>2667000</v>
      </c>
      <c r="K103" s="5">
        <v>1427000</v>
      </c>
      <c r="L103" s="5">
        <v>2555667</v>
      </c>
      <c r="M103" s="5">
        <v>1667000</v>
      </c>
      <c r="N103" s="5">
        <v>5441250</v>
      </c>
      <c r="O103" s="5">
        <f>E103/12</f>
        <v>2675833.3333333335</v>
      </c>
      <c r="P103" s="5">
        <f>E103/12</f>
        <v>2675833.3333333335</v>
      </c>
      <c r="Q103" s="5">
        <v>2314750</v>
      </c>
      <c r="R103" s="65">
        <f>SUM(F103:Q103)</f>
        <v>32110000.333333332</v>
      </c>
    </row>
    <row r="104" spans="1:18" ht="12.75">
      <c r="A104" s="14">
        <v>44</v>
      </c>
      <c r="B104" s="353"/>
      <c r="C104" s="353"/>
      <c r="D104" s="35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65">
        <f>SUM(F104:Q104)</f>
        <v>0</v>
      </c>
    </row>
    <row r="105" spans="1:18" ht="12.75">
      <c r="A105" s="14">
        <v>45</v>
      </c>
      <c r="B105" s="361" t="s">
        <v>13</v>
      </c>
      <c r="C105" s="361"/>
      <c r="D105" s="361"/>
      <c r="E105" s="49">
        <f aca="true" t="shared" si="18" ref="E105:Q105">SUM(E103:E104)</f>
        <v>32110000</v>
      </c>
      <c r="F105" s="49">
        <f t="shared" si="18"/>
        <v>2675833.3333333335</v>
      </c>
      <c r="G105" s="49">
        <f t="shared" si="18"/>
        <v>2675833.3333333335</v>
      </c>
      <c r="H105" s="49">
        <f t="shared" si="18"/>
        <v>2667000</v>
      </c>
      <c r="I105" s="49">
        <f t="shared" si="18"/>
        <v>2667000</v>
      </c>
      <c r="J105" s="49">
        <f t="shared" si="18"/>
        <v>2667000</v>
      </c>
      <c r="K105" s="49">
        <f t="shared" si="18"/>
        <v>1427000</v>
      </c>
      <c r="L105" s="49">
        <f t="shared" si="18"/>
        <v>2555667</v>
      </c>
      <c r="M105" s="49">
        <f t="shared" si="18"/>
        <v>1667000</v>
      </c>
      <c r="N105" s="49">
        <f t="shared" si="18"/>
        <v>5441250</v>
      </c>
      <c r="O105" s="49">
        <f t="shared" si="18"/>
        <v>2675833.3333333335</v>
      </c>
      <c r="P105" s="49">
        <f t="shared" si="18"/>
        <v>2675833.3333333335</v>
      </c>
      <c r="Q105" s="49">
        <f t="shared" si="18"/>
        <v>2314750</v>
      </c>
      <c r="R105" s="65">
        <f>SUM(F105:Q105)</f>
        <v>32110000.333333332</v>
      </c>
    </row>
    <row r="106" spans="1:17" ht="12.75">
      <c r="A106" s="30"/>
      <c r="B106" s="116"/>
      <c r="C106" s="116"/>
      <c r="D106" s="116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30"/>
      <c r="B107" s="116"/>
      <c r="C107" s="116"/>
      <c r="D107" s="116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3" ht="12.75">
      <c r="A108" s="59"/>
      <c r="B108" s="31"/>
      <c r="C108" s="31"/>
    </row>
    <row r="109" spans="1:17" ht="12.75">
      <c r="A109" s="60"/>
      <c r="B109" s="57"/>
      <c r="C109" s="57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ht="12.75">
      <c r="A110" s="273"/>
      <c r="B110" s="274"/>
      <c r="C110" s="275"/>
      <c r="D110" s="275"/>
      <c r="E110" s="398" t="s">
        <v>0</v>
      </c>
      <c r="F110" s="393" t="s">
        <v>1</v>
      </c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</row>
    <row r="111" spans="1:17" ht="12.75">
      <c r="A111" s="399" t="s">
        <v>278</v>
      </c>
      <c r="B111" s="399"/>
      <c r="C111" s="399"/>
      <c r="D111" s="399"/>
      <c r="E111" s="398"/>
      <c r="F111" s="4" t="s">
        <v>75</v>
      </c>
      <c r="G111" s="4" t="s">
        <v>76</v>
      </c>
      <c r="H111" s="4" t="s">
        <v>77</v>
      </c>
      <c r="I111" s="4" t="s">
        <v>78</v>
      </c>
      <c r="J111" s="4" t="s">
        <v>79</v>
      </c>
      <c r="K111" s="4" t="s">
        <v>80</v>
      </c>
      <c r="L111" s="4" t="s">
        <v>81</v>
      </c>
      <c r="M111" s="4" t="s">
        <v>82</v>
      </c>
      <c r="N111" s="4" t="s">
        <v>87</v>
      </c>
      <c r="O111" s="4" t="s">
        <v>84</v>
      </c>
      <c r="P111" s="4" t="s">
        <v>85</v>
      </c>
      <c r="Q111" s="4" t="s">
        <v>86</v>
      </c>
    </row>
    <row r="112" spans="1:18" ht="12.75">
      <c r="A112" s="14">
        <v>46</v>
      </c>
      <c r="B112" s="352" t="s">
        <v>274</v>
      </c>
      <c r="C112" s="353"/>
      <c r="D112" s="353"/>
      <c r="E112" s="5">
        <f>'2016_Önkormányzati 4.sz'!E158</f>
        <v>14594000</v>
      </c>
      <c r="F112" s="5">
        <f>E112/12</f>
        <v>1216166.6666666667</v>
      </c>
      <c r="G112" s="5">
        <f>E112/12</f>
        <v>1216166.6666666667</v>
      </c>
      <c r="H112" s="5">
        <f>E112/12</f>
        <v>1216166.6666666667</v>
      </c>
      <c r="I112" s="5">
        <f>E112/12</f>
        <v>1216166.6666666667</v>
      </c>
      <c r="J112" s="5">
        <f>E112/12</f>
        <v>1216166.6666666667</v>
      </c>
      <c r="K112" s="5">
        <f>E112/12</f>
        <v>1216166.6666666667</v>
      </c>
      <c r="L112" s="5">
        <f>E112/12</f>
        <v>1216166.6666666667</v>
      </c>
      <c r="M112" s="5">
        <f>E112/12</f>
        <v>1216166.6666666667</v>
      </c>
      <c r="N112" s="5">
        <f>E112/12</f>
        <v>1216166.6666666667</v>
      </c>
      <c r="O112" s="5">
        <f>E112/12</f>
        <v>1216166.6666666667</v>
      </c>
      <c r="P112" s="5">
        <f>E112/12</f>
        <v>1216166.6666666667</v>
      </c>
      <c r="Q112" s="5">
        <f>E112/12</f>
        <v>1216166.6666666667</v>
      </c>
      <c r="R112" s="65">
        <f>SUM(F112:Q112)</f>
        <v>14593999.999999998</v>
      </c>
    </row>
    <row r="113" spans="1:18" ht="12.75">
      <c r="A113" s="14">
        <v>47</v>
      </c>
      <c r="B113" s="287"/>
      <c r="C113" s="287"/>
      <c r="D113" s="28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65">
        <f>SUM(F113:Q113)</f>
        <v>0</v>
      </c>
    </row>
    <row r="114" spans="1:18" ht="12.75">
      <c r="A114" s="14">
        <v>48</v>
      </c>
      <c r="B114" s="361" t="s">
        <v>13</v>
      </c>
      <c r="C114" s="361"/>
      <c r="D114" s="361"/>
      <c r="E114" s="49">
        <f aca="true" t="shared" si="19" ref="E114:Q114">SUM(E112:E113)</f>
        <v>14594000</v>
      </c>
      <c r="F114" s="49">
        <f t="shared" si="19"/>
        <v>1216166.6666666667</v>
      </c>
      <c r="G114" s="49">
        <f t="shared" si="19"/>
        <v>1216166.6666666667</v>
      </c>
      <c r="H114" s="49">
        <f t="shared" si="19"/>
        <v>1216166.6666666667</v>
      </c>
      <c r="I114" s="49">
        <f t="shared" si="19"/>
        <v>1216166.6666666667</v>
      </c>
      <c r="J114" s="49">
        <f t="shared" si="19"/>
        <v>1216166.6666666667</v>
      </c>
      <c r="K114" s="49">
        <f t="shared" si="19"/>
        <v>1216166.6666666667</v>
      </c>
      <c r="L114" s="49">
        <f t="shared" si="19"/>
        <v>1216166.6666666667</v>
      </c>
      <c r="M114" s="49">
        <f t="shared" si="19"/>
        <v>1216166.6666666667</v>
      </c>
      <c r="N114" s="49">
        <f t="shared" si="19"/>
        <v>1216166.6666666667</v>
      </c>
      <c r="O114" s="49">
        <f t="shared" si="19"/>
        <v>1216166.6666666667</v>
      </c>
      <c r="P114" s="49">
        <f t="shared" si="19"/>
        <v>1216166.6666666667</v>
      </c>
      <c r="Q114" s="49">
        <f t="shared" si="19"/>
        <v>1216166.6666666667</v>
      </c>
      <c r="R114" s="65">
        <f>SUM(F114:Q114)</f>
        <v>14593999.999999998</v>
      </c>
    </row>
    <row r="115" spans="1:17" ht="12.75">
      <c r="A115" s="59"/>
      <c r="B115" s="31"/>
      <c r="C115" s="16"/>
      <c r="D115" s="1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</row>
    <row r="116" spans="1:17" ht="12.75">
      <c r="A116" s="60"/>
      <c r="B116" s="57"/>
      <c r="C116" s="57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  <row r="117" spans="1:17" ht="12.75">
      <c r="A117" s="268"/>
      <c r="B117" s="269"/>
      <c r="C117" s="270"/>
      <c r="D117" s="270"/>
      <c r="E117" s="398" t="s">
        <v>0</v>
      </c>
      <c r="F117" s="393" t="s">
        <v>1</v>
      </c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</row>
    <row r="118" spans="1:17" ht="12.75">
      <c r="A118" s="397" t="s">
        <v>276</v>
      </c>
      <c r="B118" s="397"/>
      <c r="C118" s="397"/>
      <c r="D118" s="397"/>
      <c r="E118" s="398"/>
      <c r="F118" s="4" t="s">
        <v>75</v>
      </c>
      <c r="G118" s="4" t="s">
        <v>76</v>
      </c>
      <c r="H118" s="4" t="s">
        <v>77</v>
      </c>
      <c r="I118" s="4" t="s">
        <v>78</v>
      </c>
      <c r="J118" s="4" t="s">
        <v>79</v>
      </c>
      <c r="K118" s="4" t="s">
        <v>80</v>
      </c>
      <c r="L118" s="4" t="s">
        <v>81</v>
      </c>
      <c r="M118" s="4" t="s">
        <v>82</v>
      </c>
      <c r="N118" s="4" t="s">
        <v>87</v>
      </c>
      <c r="O118" s="4" t="s">
        <v>84</v>
      </c>
      <c r="P118" s="4" t="s">
        <v>85</v>
      </c>
      <c r="Q118" s="4" t="s">
        <v>86</v>
      </c>
    </row>
    <row r="119" spans="1:18" ht="12.75">
      <c r="A119" s="14">
        <v>49</v>
      </c>
      <c r="B119" s="352" t="s">
        <v>279</v>
      </c>
      <c r="C119" s="353"/>
      <c r="D119" s="353"/>
      <c r="E119" s="5">
        <f>'2016_Önkormányzati 4.sz'!E171</f>
        <v>3270000</v>
      </c>
      <c r="F119" s="5">
        <f>E119/12</f>
        <v>272500</v>
      </c>
      <c r="G119" s="5">
        <f>E119/12</f>
        <v>272500</v>
      </c>
      <c r="H119" s="5">
        <f>E119/12</f>
        <v>272500</v>
      </c>
      <c r="I119" s="5">
        <f>E119/12</f>
        <v>272500</v>
      </c>
      <c r="J119" s="5">
        <f>E119/12</f>
        <v>272500</v>
      </c>
      <c r="K119" s="5">
        <f>E119/12</f>
        <v>272500</v>
      </c>
      <c r="L119" s="5">
        <f>E119/12</f>
        <v>272500</v>
      </c>
      <c r="M119" s="5">
        <f>E119/12</f>
        <v>272500</v>
      </c>
      <c r="N119" s="5">
        <f>E119/12</f>
        <v>272500</v>
      </c>
      <c r="O119" s="5">
        <f>E119/12</f>
        <v>272500</v>
      </c>
      <c r="P119" s="5">
        <f>E119/12</f>
        <v>272500</v>
      </c>
      <c r="Q119" s="5">
        <f>E119/12</f>
        <v>272500</v>
      </c>
      <c r="R119" s="65">
        <f>SUM(F119:Q119)</f>
        <v>3270000</v>
      </c>
    </row>
    <row r="120" spans="1:18" ht="12.75">
      <c r="A120" s="14">
        <v>50</v>
      </c>
      <c r="B120" s="352"/>
      <c r="C120" s="353"/>
      <c r="D120" s="35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5">
        <f>SUM(F120:Q120)</f>
        <v>0</v>
      </c>
    </row>
    <row r="121" spans="1:18" ht="12.75">
      <c r="A121" s="14">
        <v>51</v>
      </c>
      <c r="B121" s="353" t="s">
        <v>13</v>
      </c>
      <c r="C121" s="353"/>
      <c r="D121" s="353"/>
      <c r="E121" s="18">
        <f aca="true" t="shared" si="20" ref="E121:Q121">SUM(E119:E120)</f>
        <v>3270000</v>
      </c>
      <c r="F121" s="49">
        <f t="shared" si="20"/>
        <v>272500</v>
      </c>
      <c r="G121" s="49">
        <f t="shared" si="20"/>
        <v>272500</v>
      </c>
      <c r="H121" s="49">
        <f t="shared" si="20"/>
        <v>272500</v>
      </c>
      <c r="I121" s="49">
        <f t="shared" si="20"/>
        <v>272500</v>
      </c>
      <c r="J121" s="49">
        <f t="shared" si="20"/>
        <v>272500</v>
      </c>
      <c r="K121" s="49">
        <f t="shared" si="20"/>
        <v>272500</v>
      </c>
      <c r="L121" s="49">
        <f t="shared" si="20"/>
        <v>272500</v>
      </c>
      <c r="M121" s="49">
        <f t="shared" si="20"/>
        <v>272500</v>
      </c>
      <c r="N121" s="49">
        <f t="shared" si="20"/>
        <v>272500</v>
      </c>
      <c r="O121" s="49">
        <f t="shared" si="20"/>
        <v>272500</v>
      </c>
      <c r="P121" s="49">
        <f t="shared" si="20"/>
        <v>272500</v>
      </c>
      <c r="Q121" s="49">
        <f t="shared" si="20"/>
        <v>272500</v>
      </c>
      <c r="R121" s="65">
        <f>SUM(F121:Q121)</f>
        <v>3270000</v>
      </c>
    </row>
    <row r="122" spans="1:17" ht="12.75">
      <c r="A122" s="30"/>
      <c r="B122" s="16"/>
      <c r="C122" s="16"/>
      <c r="D122" s="1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4" spans="1:17" ht="12.75">
      <c r="A124" s="38"/>
      <c r="B124" s="39"/>
      <c r="C124" s="40"/>
      <c r="D124" s="40"/>
      <c r="E124" s="391" t="s">
        <v>0</v>
      </c>
      <c r="F124" s="393" t="s">
        <v>1</v>
      </c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</row>
    <row r="125" spans="1:17" ht="12.75">
      <c r="A125" s="396" t="s">
        <v>123</v>
      </c>
      <c r="B125" s="396"/>
      <c r="C125" s="396"/>
      <c r="D125" s="396"/>
      <c r="E125" s="391"/>
      <c r="F125" s="4" t="s">
        <v>75</v>
      </c>
      <c r="G125" s="4" t="s">
        <v>76</v>
      </c>
      <c r="H125" s="4" t="s">
        <v>77</v>
      </c>
      <c r="I125" s="4" t="s">
        <v>78</v>
      </c>
      <c r="J125" s="4" t="s">
        <v>79</v>
      </c>
      <c r="K125" s="4" t="s">
        <v>80</v>
      </c>
      <c r="L125" s="4" t="s">
        <v>81</v>
      </c>
      <c r="M125" s="4" t="s">
        <v>82</v>
      </c>
      <c r="N125" s="4" t="s">
        <v>87</v>
      </c>
      <c r="O125" s="4" t="s">
        <v>84</v>
      </c>
      <c r="P125" s="4" t="s">
        <v>85</v>
      </c>
      <c r="Q125" s="4" t="s">
        <v>86</v>
      </c>
    </row>
    <row r="126" spans="1:18" ht="12.75">
      <c r="A126" s="14">
        <v>52</v>
      </c>
      <c r="B126" s="286" t="s">
        <v>277</v>
      </c>
      <c r="C126" s="287"/>
      <c r="D126" s="287"/>
      <c r="E126" s="5">
        <f>'2016_Önkormányzati 4.sz'!E185</f>
        <v>17967500</v>
      </c>
      <c r="F126" s="5"/>
      <c r="G126" s="5"/>
      <c r="H126" s="5"/>
      <c r="I126" s="5"/>
      <c r="J126" s="5">
        <v>17967500</v>
      </c>
      <c r="K126" s="5"/>
      <c r="L126" s="5"/>
      <c r="M126" s="5"/>
      <c r="N126" s="5"/>
      <c r="O126" s="5"/>
      <c r="P126" s="5"/>
      <c r="Q126" s="5"/>
      <c r="R126" s="65">
        <f>SUM(F126:Q126)</f>
        <v>17967500</v>
      </c>
    </row>
    <row r="127" spans="1:18" ht="12.75" customHeight="1">
      <c r="A127" s="14">
        <v>53</v>
      </c>
      <c r="B127" s="389"/>
      <c r="C127" s="389"/>
      <c r="D127" s="389"/>
      <c r="E127" s="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65">
        <f>SUM(F127:Q127)</f>
        <v>0</v>
      </c>
    </row>
    <row r="128" spans="1:18" ht="12.75">
      <c r="A128" s="14">
        <v>54</v>
      </c>
      <c r="B128" s="361" t="s">
        <v>13</v>
      </c>
      <c r="C128" s="361"/>
      <c r="D128" s="361"/>
      <c r="E128" s="61">
        <f aca="true" t="shared" si="21" ref="E128:Q128">SUM(E126:E127)</f>
        <v>17967500</v>
      </c>
      <c r="F128" s="61">
        <f t="shared" si="21"/>
        <v>0</v>
      </c>
      <c r="G128" s="61">
        <f t="shared" si="21"/>
        <v>0</v>
      </c>
      <c r="H128" s="61">
        <f t="shared" si="21"/>
        <v>0</v>
      </c>
      <c r="I128" s="61">
        <f t="shared" si="21"/>
        <v>0</v>
      </c>
      <c r="J128" s="61">
        <f t="shared" si="21"/>
        <v>17967500</v>
      </c>
      <c r="K128" s="61">
        <f t="shared" si="21"/>
        <v>0</v>
      </c>
      <c r="L128" s="61">
        <f t="shared" si="21"/>
        <v>0</v>
      </c>
      <c r="M128" s="61">
        <f t="shared" si="21"/>
        <v>0</v>
      </c>
      <c r="N128" s="61">
        <f t="shared" si="21"/>
        <v>0</v>
      </c>
      <c r="O128" s="61">
        <f t="shared" si="21"/>
        <v>0</v>
      </c>
      <c r="P128" s="61">
        <f t="shared" si="21"/>
        <v>0</v>
      </c>
      <c r="Q128" s="61">
        <f t="shared" si="21"/>
        <v>0</v>
      </c>
      <c r="R128" s="65">
        <f>SUM(F128:Q128)</f>
        <v>17967500</v>
      </c>
    </row>
    <row r="129" spans="1:17" ht="12.75">
      <c r="A129" s="50"/>
      <c r="B129" s="51"/>
      <c r="C129" s="51"/>
      <c r="D129" s="51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1" spans="1:17" ht="12.75">
      <c r="A131" s="38"/>
      <c r="B131" s="39"/>
      <c r="C131" s="40"/>
      <c r="D131" s="40"/>
      <c r="E131" s="391" t="s">
        <v>0</v>
      </c>
      <c r="F131" s="393" t="s">
        <v>1</v>
      </c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</row>
    <row r="132" spans="1:17" ht="12.75">
      <c r="A132" s="392" t="s">
        <v>275</v>
      </c>
      <c r="B132" s="392"/>
      <c r="C132" s="392"/>
      <c r="D132" s="392"/>
      <c r="E132" s="391"/>
      <c r="F132" s="4" t="s">
        <v>75</v>
      </c>
      <c r="G132" s="4" t="s">
        <v>76</v>
      </c>
      <c r="H132" s="4" t="s">
        <v>77</v>
      </c>
      <c r="I132" s="4" t="s">
        <v>78</v>
      </c>
      <c r="J132" s="4" t="s">
        <v>79</v>
      </c>
      <c r="K132" s="4" t="s">
        <v>80</v>
      </c>
      <c r="L132" s="4" t="s">
        <v>81</v>
      </c>
      <c r="M132" s="4" t="s">
        <v>82</v>
      </c>
      <c r="N132" s="4" t="s">
        <v>87</v>
      </c>
      <c r="O132" s="4" t="s">
        <v>84</v>
      </c>
      <c r="P132" s="4" t="s">
        <v>85</v>
      </c>
      <c r="Q132" s="4" t="s">
        <v>86</v>
      </c>
    </row>
    <row r="133" spans="1:18" ht="12.75">
      <c r="A133" s="14">
        <v>55</v>
      </c>
      <c r="B133" s="352" t="s">
        <v>280</v>
      </c>
      <c r="C133" s="353"/>
      <c r="D133" s="353"/>
      <c r="E133" s="5">
        <f>'2016_Önkormányzati 4.sz'!E205-E134</f>
        <v>15587900</v>
      </c>
      <c r="F133" s="5">
        <f>E133/12</f>
        <v>1298991.6666666667</v>
      </c>
      <c r="G133" s="5">
        <f>E133/12</f>
        <v>1298991.6666666667</v>
      </c>
      <c r="H133" s="5">
        <f>E133/12</f>
        <v>1298991.6666666667</v>
      </c>
      <c r="I133" s="5">
        <f>E133/12</f>
        <v>1298991.6666666667</v>
      </c>
      <c r="J133" s="5">
        <f>E133/12</f>
        <v>1298991.6666666667</v>
      </c>
      <c r="K133" s="5">
        <f>E133/12</f>
        <v>1298991.6666666667</v>
      </c>
      <c r="L133" s="5">
        <f>E133/12</f>
        <v>1298991.6666666667</v>
      </c>
      <c r="M133" s="5">
        <f>E133/12</f>
        <v>1298991.6666666667</v>
      </c>
      <c r="N133" s="5">
        <f>E133/12</f>
        <v>1298991.6666666667</v>
      </c>
      <c r="O133" s="5">
        <f>E133/12</f>
        <v>1298991.6666666667</v>
      </c>
      <c r="P133" s="5">
        <f>E133/12</f>
        <v>1298991.6666666667</v>
      </c>
      <c r="Q133" s="5">
        <f>E133/12</f>
        <v>1298991.6666666667</v>
      </c>
      <c r="R133" s="65">
        <f>SUM(F133:Q133)</f>
        <v>15587899.999999998</v>
      </c>
    </row>
    <row r="134" spans="1:18" ht="12.75">
      <c r="A134" s="14">
        <v>56</v>
      </c>
      <c r="B134" s="394" t="s">
        <v>167</v>
      </c>
      <c r="C134" s="395"/>
      <c r="D134" s="395"/>
      <c r="E134" s="5">
        <f>'2016_Önkormányzati 4.sz'!E198</f>
        <v>2400000</v>
      </c>
      <c r="F134" s="5">
        <f>E134/12</f>
        <v>200000</v>
      </c>
      <c r="G134" s="5">
        <f>E134/12</f>
        <v>200000</v>
      </c>
      <c r="H134" s="5">
        <f>E134/12</f>
        <v>200000</v>
      </c>
      <c r="I134" s="5">
        <f>E134/12</f>
        <v>200000</v>
      </c>
      <c r="J134" s="5">
        <f>E134/12</f>
        <v>200000</v>
      </c>
      <c r="K134" s="5">
        <f>E134/12</f>
        <v>200000</v>
      </c>
      <c r="L134" s="5">
        <f>E134/12</f>
        <v>200000</v>
      </c>
      <c r="M134" s="5">
        <f>E134/12</f>
        <v>200000</v>
      </c>
      <c r="N134" s="5">
        <f>E134/12</f>
        <v>200000</v>
      </c>
      <c r="O134" s="5">
        <f>E134/12</f>
        <v>200000</v>
      </c>
      <c r="P134" s="5">
        <f>E134/12</f>
        <v>200000</v>
      </c>
      <c r="Q134" s="5">
        <f>E134/12</f>
        <v>200000</v>
      </c>
      <c r="R134" s="65">
        <f>SUM(F134:Q134)</f>
        <v>2400000</v>
      </c>
    </row>
    <row r="135" spans="1:18" ht="12.75">
      <c r="A135" s="14">
        <v>57</v>
      </c>
      <c r="B135" s="17"/>
      <c r="C135" s="17"/>
      <c r="D135" s="17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65">
        <f>SUM(F135:Q135)</f>
        <v>0</v>
      </c>
    </row>
    <row r="136" spans="1:18" ht="12.75">
      <c r="A136" s="14">
        <v>58</v>
      </c>
      <c r="B136" s="361" t="s">
        <v>13</v>
      </c>
      <c r="C136" s="361"/>
      <c r="D136" s="361"/>
      <c r="E136" s="61">
        <f aca="true" t="shared" si="22" ref="E136:Q136">E133+E134</f>
        <v>17987900</v>
      </c>
      <c r="F136" s="61">
        <f t="shared" si="22"/>
        <v>1498991.6666666667</v>
      </c>
      <c r="G136" s="61">
        <f t="shared" si="22"/>
        <v>1498991.6666666667</v>
      </c>
      <c r="H136" s="61">
        <f t="shared" si="22"/>
        <v>1498991.6666666667</v>
      </c>
      <c r="I136" s="61">
        <f t="shared" si="22"/>
        <v>1498991.6666666667</v>
      </c>
      <c r="J136" s="61">
        <f t="shared" si="22"/>
        <v>1498991.6666666667</v>
      </c>
      <c r="K136" s="61">
        <f t="shared" si="22"/>
        <v>1498991.6666666667</v>
      </c>
      <c r="L136" s="61">
        <f t="shared" si="22"/>
        <v>1498991.6666666667</v>
      </c>
      <c r="M136" s="61">
        <f t="shared" si="22"/>
        <v>1498991.6666666667</v>
      </c>
      <c r="N136" s="61">
        <f t="shared" si="22"/>
        <v>1498991.6666666667</v>
      </c>
      <c r="O136" s="61">
        <f t="shared" si="22"/>
        <v>1498991.6666666667</v>
      </c>
      <c r="P136" s="61">
        <f t="shared" si="22"/>
        <v>1498991.6666666667</v>
      </c>
      <c r="Q136" s="61">
        <f t="shared" si="22"/>
        <v>1498991.6666666667</v>
      </c>
      <c r="R136" s="65">
        <f>SUM(F136:Q136)</f>
        <v>17987899.999999996</v>
      </c>
    </row>
    <row r="137" spans="1:17" ht="12.75">
      <c r="A137" s="59"/>
      <c r="B137" s="31"/>
      <c r="D137" s="16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ht="12.75">
      <c r="A138" s="60"/>
      <c r="B138" s="57"/>
      <c r="C138" s="57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40" spans="1:17" ht="12.75">
      <c r="A140" s="271" t="s">
        <v>281</v>
      </c>
      <c r="B140" s="272"/>
      <c r="C140" s="40"/>
      <c r="D140" s="40"/>
      <c r="E140" s="391" t="s">
        <v>0</v>
      </c>
      <c r="F140" s="393" t="s">
        <v>1</v>
      </c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</row>
    <row r="141" spans="1:17" ht="12.75">
      <c r="A141" s="392"/>
      <c r="B141" s="392"/>
      <c r="C141" s="392"/>
      <c r="D141" s="392"/>
      <c r="E141" s="391"/>
      <c r="F141" s="4" t="s">
        <v>75</v>
      </c>
      <c r="G141" s="4" t="s">
        <v>76</v>
      </c>
      <c r="H141" s="4" t="s">
        <v>77</v>
      </c>
      <c r="I141" s="4" t="s">
        <v>78</v>
      </c>
      <c r="J141" s="4" t="s">
        <v>79</v>
      </c>
      <c r="K141" s="4" t="s">
        <v>80</v>
      </c>
      <c r="L141" s="4" t="s">
        <v>81</v>
      </c>
      <c r="M141" s="4" t="s">
        <v>82</v>
      </c>
      <c r="N141" s="4" t="s">
        <v>87</v>
      </c>
      <c r="O141" s="4" t="s">
        <v>84</v>
      </c>
      <c r="P141" s="4" t="s">
        <v>85</v>
      </c>
      <c r="Q141" s="4" t="s">
        <v>86</v>
      </c>
    </row>
    <row r="142" spans="1:18" ht="12.75">
      <c r="A142" s="98">
        <v>59</v>
      </c>
      <c r="B142" s="352" t="s">
        <v>270</v>
      </c>
      <c r="C142" s="353"/>
      <c r="D142" s="353"/>
      <c r="E142" s="181">
        <f>'2016_Önkormányzati 4.sz'!E214</f>
        <v>4075600</v>
      </c>
      <c r="F142" s="5">
        <f>F4-F65-F93-F128-F136</f>
        <v>51071930.083333336</v>
      </c>
      <c r="G142" s="5">
        <f>G4-G65-G93-G128-G136+F142</f>
        <v>44797888.16666667</v>
      </c>
      <c r="H142" s="5">
        <f>H4-H65-H93-H128-H136+G142</f>
        <v>55885179.58333334</v>
      </c>
      <c r="I142" s="5">
        <f aca="true" t="shared" si="23" ref="I142:Q142">I4-I65-I93-I128-I136+H142</f>
        <v>50419971.00000001</v>
      </c>
      <c r="J142" s="5">
        <f t="shared" si="23"/>
        <v>31137893.416666675</v>
      </c>
      <c r="K142" s="5">
        <f t="shared" si="23"/>
        <v>26812684.833333343</v>
      </c>
      <c r="L142" s="5">
        <f t="shared" si="23"/>
        <v>21158809.25000001</v>
      </c>
      <c r="M142" s="5">
        <f t="shared" si="23"/>
        <v>16293600.666666677</v>
      </c>
      <c r="N142" s="5">
        <f t="shared" si="23"/>
        <v>20506642.083333343</v>
      </c>
      <c r="O142" s="5">
        <f t="shared" si="23"/>
        <v>16262600.166666675</v>
      </c>
      <c r="P142" s="5">
        <f t="shared" si="23"/>
        <v>9988558.250000007</v>
      </c>
      <c r="Q142" s="5">
        <f t="shared" si="23"/>
        <v>4075599.6666666744</v>
      </c>
      <c r="R142" s="65"/>
    </row>
    <row r="143" spans="1:18" ht="12.75">
      <c r="A143" s="14">
        <v>60</v>
      </c>
      <c r="B143" s="353"/>
      <c r="C143" s="353"/>
      <c r="D143" s="353"/>
      <c r="E143" s="5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65"/>
    </row>
    <row r="144" spans="1:18" ht="12.75">
      <c r="A144" s="14">
        <v>61</v>
      </c>
      <c r="B144" s="354" t="s">
        <v>13</v>
      </c>
      <c r="C144" s="354"/>
      <c r="D144" s="354"/>
      <c r="E144" s="18">
        <f aca="true" t="shared" si="24" ref="E144:Q144">SUM(E142:E143)</f>
        <v>4075600</v>
      </c>
      <c r="F144" s="18"/>
      <c r="G144" s="18">
        <f t="shared" si="24"/>
        <v>44797888.16666667</v>
      </c>
      <c r="H144" s="18">
        <f t="shared" si="24"/>
        <v>55885179.58333334</v>
      </c>
      <c r="I144" s="18">
        <f t="shared" si="24"/>
        <v>50419971.00000001</v>
      </c>
      <c r="J144" s="18">
        <f t="shared" si="24"/>
        <v>31137893.416666675</v>
      </c>
      <c r="K144" s="18">
        <f t="shared" si="24"/>
        <v>26812684.833333343</v>
      </c>
      <c r="L144" s="18">
        <f t="shared" si="24"/>
        <v>21158809.25000001</v>
      </c>
      <c r="M144" s="18">
        <f t="shared" si="24"/>
        <v>16293600.666666677</v>
      </c>
      <c r="N144" s="18">
        <f t="shared" si="24"/>
        <v>20506642.083333343</v>
      </c>
      <c r="O144" s="18">
        <f t="shared" si="24"/>
        <v>16262600.166666675</v>
      </c>
      <c r="P144" s="18">
        <f t="shared" si="24"/>
        <v>9988558.250000007</v>
      </c>
      <c r="Q144" s="182">
        <f t="shared" si="24"/>
        <v>4075599.6666666744</v>
      </c>
      <c r="R144" s="65"/>
    </row>
    <row r="146" ht="12.75">
      <c r="E146" s="2">
        <f>E4-E5</f>
        <v>0</v>
      </c>
    </row>
    <row r="147" spans="2:11" ht="12.75">
      <c r="B147" s="7"/>
      <c r="C147" s="7"/>
      <c r="D147" s="7"/>
      <c r="E147" s="9"/>
      <c r="F147" s="62"/>
      <c r="G147" s="9"/>
      <c r="H147" s="9"/>
      <c r="I147" s="9"/>
      <c r="J147" s="9"/>
      <c r="K147" s="62"/>
    </row>
  </sheetData>
  <sheetProtection selectLockedCells="1" selectUnlockedCells="1"/>
  <mergeCells count="117">
    <mergeCell ref="B2:D3"/>
    <mergeCell ref="E2:E3"/>
    <mergeCell ref="F2:Q2"/>
    <mergeCell ref="B4:D4"/>
    <mergeCell ref="B5:D5"/>
    <mergeCell ref="E9:E10"/>
    <mergeCell ref="F9:Q9"/>
    <mergeCell ref="B11:D11"/>
    <mergeCell ref="B12:D12"/>
    <mergeCell ref="B13:D13"/>
    <mergeCell ref="B14:D14"/>
    <mergeCell ref="B15:D15"/>
    <mergeCell ref="B16:D16"/>
    <mergeCell ref="B17:D17"/>
    <mergeCell ref="E18:E19"/>
    <mergeCell ref="F18:Q18"/>
    <mergeCell ref="B21:D21"/>
    <mergeCell ref="A23:D23"/>
    <mergeCell ref="E23:E24"/>
    <mergeCell ref="F23:Q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4:D34"/>
    <mergeCell ref="B35:D35"/>
    <mergeCell ref="B36:D36"/>
    <mergeCell ref="B37:D37"/>
    <mergeCell ref="A39:D39"/>
    <mergeCell ref="E39:E40"/>
    <mergeCell ref="F39:Q39"/>
    <mergeCell ref="A40:C40"/>
    <mergeCell ref="B41:D41"/>
    <mergeCell ref="B42:D42"/>
    <mergeCell ref="B44:D44"/>
    <mergeCell ref="A46:D46"/>
    <mergeCell ref="B70:D70"/>
    <mergeCell ref="E72:E73"/>
    <mergeCell ref="B76:D76"/>
    <mergeCell ref="E78:E79"/>
    <mergeCell ref="B50:D50"/>
    <mergeCell ref="E63:E64"/>
    <mergeCell ref="B68:D68"/>
    <mergeCell ref="B69:D69"/>
    <mergeCell ref="F46:Q46"/>
    <mergeCell ref="B47:D47"/>
    <mergeCell ref="B48:D48"/>
    <mergeCell ref="B49:D49"/>
    <mergeCell ref="E46:E47"/>
    <mergeCell ref="F63:Q63"/>
    <mergeCell ref="A65:D65"/>
    <mergeCell ref="E66:E67"/>
    <mergeCell ref="A67:D67"/>
    <mergeCell ref="F72:Q72"/>
    <mergeCell ref="A73:D73"/>
    <mergeCell ref="B74:D74"/>
    <mergeCell ref="B75:D75"/>
    <mergeCell ref="F78:Q78"/>
    <mergeCell ref="A79:D79"/>
    <mergeCell ref="B80:D80"/>
    <mergeCell ref="B81:D81"/>
    <mergeCell ref="B82:D82"/>
    <mergeCell ref="E84:E85"/>
    <mergeCell ref="F84:Q84"/>
    <mergeCell ref="A85:D85"/>
    <mergeCell ref="B86:D86"/>
    <mergeCell ref="B87:D87"/>
    <mergeCell ref="B88:D88"/>
    <mergeCell ref="E91:E92"/>
    <mergeCell ref="F91:Q91"/>
    <mergeCell ref="A93:D93"/>
    <mergeCell ref="E94:E95"/>
    <mergeCell ref="A95:D95"/>
    <mergeCell ref="B96:D96"/>
    <mergeCell ref="B97:D97"/>
    <mergeCell ref="B98:D98"/>
    <mergeCell ref="E101:E102"/>
    <mergeCell ref="F101:Q101"/>
    <mergeCell ref="A102:D102"/>
    <mergeCell ref="B105:D105"/>
    <mergeCell ref="E110:E111"/>
    <mergeCell ref="B103:D103"/>
    <mergeCell ref="B104:D104"/>
    <mergeCell ref="F110:Q110"/>
    <mergeCell ref="A111:D111"/>
    <mergeCell ref="B113:D113"/>
    <mergeCell ref="B112:D112"/>
    <mergeCell ref="B114:D114"/>
    <mergeCell ref="E117:E118"/>
    <mergeCell ref="F117:Q117"/>
    <mergeCell ref="A118:D118"/>
    <mergeCell ref="B119:D119"/>
    <mergeCell ref="B121:D121"/>
    <mergeCell ref="B120:D120"/>
    <mergeCell ref="E124:E125"/>
    <mergeCell ref="F124:Q124"/>
    <mergeCell ref="A125:D125"/>
    <mergeCell ref="B126:D126"/>
    <mergeCell ref="B127:D127"/>
    <mergeCell ref="B128:D128"/>
    <mergeCell ref="E131:E132"/>
    <mergeCell ref="F131:Q131"/>
    <mergeCell ref="A132:D132"/>
    <mergeCell ref="B133:D133"/>
    <mergeCell ref="B134:D134"/>
    <mergeCell ref="B136:D136"/>
    <mergeCell ref="E140:E141"/>
    <mergeCell ref="B144:D144"/>
    <mergeCell ref="F140:Q140"/>
    <mergeCell ref="A141:D141"/>
    <mergeCell ref="B142:D142"/>
    <mergeCell ref="B143:D143"/>
  </mergeCells>
  <printOptions/>
  <pageMargins left="0.5118055555555555" right="0.91" top="1.2618055555555556" bottom="0.9840277777777777" header="0.5" footer="0.5118055555555555"/>
  <pageSetup horizontalDpi="300" verticalDpi="300" orientation="landscape" paperSize="9" scale="45" r:id="rId1"/>
  <headerFooter alignWithMargins="0">
    <oddHeader>&amp;CRemeteszőlős Község Önkormányzata
2016.évi költségvetése   Likviditási terve&amp;R   6.melléklet a /2016. (II.,..
önkormányzati rendelethez</oddHeader>
  </headerFooter>
  <rowBreaks count="2" manualBreakCount="2">
    <brk id="61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Földi Mariann</cp:lastModifiedBy>
  <cp:lastPrinted>2016-02-10T08:41:37Z</cp:lastPrinted>
  <dcterms:created xsi:type="dcterms:W3CDTF">2011-03-29T08:51:14Z</dcterms:created>
  <dcterms:modified xsi:type="dcterms:W3CDTF">2016-02-10T09:24:52Z</dcterms:modified>
  <cp:category/>
  <cp:version/>
  <cp:contentType/>
  <cp:contentStatus/>
</cp:coreProperties>
</file>